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4235" tabRatio="848" firstSheet="1" activeTab="1"/>
  </bookViews>
  <sheets>
    <sheet name="ustalenia  koniec kwietnia" sheetId="3" state="hidden" r:id="rId1"/>
    <sheet name="Formularz cenowy" sheetId="19" r:id="rId2"/>
    <sheet name="Oferta" sheetId="18" state="hidden" r:id="rId3"/>
    <sheet name="Sheet2" sheetId="10" state="hidden" r:id="rId4"/>
    <sheet name="Sheet8" sheetId="14" state="hidden" r:id="rId5"/>
    <sheet name="wybór" sheetId="17" state="hidden" r:id="rId6"/>
    <sheet name="Sheet7" sheetId="13" state="hidden" r:id="rId7"/>
    <sheet name="roboczy" sheetId="5" state="hidden" r:id="rId8"/>
  </sheets>
  <definedNames>
    <definedName name="_xlnm._FilterDatabase" localSheetId="2" hidden="1">Oferta!$A$8:$S$8</definedName>
  </definedNames>
  <calcPr calcId="152511"/>
</workbook>
</file>

<file path=xl/calcChain.xml><?xml version="1.0" encoding="utf-8"?>
<calcChain xmlns="http://schemas.openxmlformats.org/spreadsheetml/2006/main">
  <c r="K9" i="19" l="1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5" i="19"/>
  <c r="K36" i="19"/>
  <c r="K37" i="19"/>
  <c r="K38" i="19"/>
  <c r="K39" i="19"/>
  <c r="K40" i="19"/>
  <c r="K41" i="19"/>
  <c r="K42" i="19"/>
  <c r="K43" i="19"/>
  <c r="K44" i="19"/>
  <c r="K45" i="19"/>
  <c r="K46" i="19"/>
  <c r="K8" i="19"/>
  <c r="J9" i="19"/>
  <c r="L9" i="19" s="1"/>
  <c r="J10" i="19"/>
  <c r="L10" i="19" s="1"/>
  <c r="J11" i="19"/>
  <c r="L11" i="19" s="1"/>
  <c r="J12" i="19"/>
  <c r="L12" i="19" s="1"/>
  <c r="J13" i="19"/>
  <c r="L13" i="19" s="1"/>
  <c r="J14" i="19"/>
  <c r="L14" i="19" s="1"/>
  <c r="J15" i="19"/>
  <c r="L15" i="19" s="1"/>
  <c r="J16" i="19"/>
  <c r="L16" i="19" s="1"/>
  <c r="J17" i="19"/>
  <c r="L17" i="19" s="1"/>
  <c r="J18" i="19"/>
  <c r="L18" i="19" s="1"/>
  <c r="J19" i="19"/>
  <c r="L19" i="19" s="1"/>
  <c r="J20" i="19"/>
  <c r="L20" i="19" s="1"/>
  <c r="J21" i="19"/>
  <c r="L21" i="19" s="1"/>
  <c r="J22" i="19"/>
  <c r="L22" i="19" s="1"/>
  <c r="J23" i="19"/>
  <c r="L23" i="19" s="1"/>
  <c r="J24" i="19"/>
  <c r="L24" i="19" s="1"/>
  <c r="J25" i="19"/>
  <c r="L25" i="19" s="1"/>
  <c r="J26" i="19"/>
  <c r="L26" i="19" s="1"/>
  <c r="J27" i="19"/>
  <c r="L27" i="19" s="1"/>
  <c r="J28" i="19"/>
  <c r="L28" i="19" s="1"/>
  <c r="J29" i="19"/>
  <c r="L29" i="19" s="1"/>
  <c r="J30" i="19"/>
  <c r="L30" i="19" s="1"/>
  <c r="J31" i="19"/>
  <c r="L31" i="19" s="1"/>
  <c r="J32" i="19"/>
  <c r="L32" i="19" s="1"/>
  <c r="J33" i="19"/>
  <c r="L33" i="19" s="1"/>
  <c r="J34" i="19"/>
  <c r="L34" i="19" s="1"/>
  <c r="J35" i="19"/>
  <c r="L35" i="19" s="1"/>
  <c r="J36" i="19"/>
  <c r="L36" i="19" s="1"/>
  <c r="J37" i="19"/>
  <c r="L37" i="19" s="1"/>
  <c r="J38" i="19"/>
  <c r="L38" i="19" s="1"/>
  <c r="J39" i="19"/>
  <c r="L39" i="19" s="1"/>
  <c r="J40" i="19"/>
  <c r="L40" i="19" s="1"/>
  <c r="J41" i="19"/>
  <c r="L41" i="19" s="1"/>
  <c r="J42" i="19"/>
  <c r="L42" i="19" s="1"/>
  <c r="J43" i="19"/>
  <c r="L43" i="19" s="1"/>
  <c r="J44" i="19"/>
  <c r="L44" i="19" s="1"/>
  <c r="J45" i="19"/>
  <c r="L45" i="19" s="1"/>
  <c r="J46" i="19"/>
  <c r="L46" i="19" s="1"/>
  <c r="J8" i="19"/>
  <c r="L8" i="19" s="1"/>
  <c r="R52" i="19" l="1"/>
  <c r="AF28" i="19" l="1"/>
  <c r="AF27" i="19"/>
  <c r="AF25" i="19"/>
  <c r="AF23" i="19"/>
  <c r="AF12" i="19"/>
  <c r="AF11" i="19"/>
  <c r="U9" i="19"/>
  <c r="AH9" i="19" s="1"/>
  <c r="U10" i="19"/>
  <c r="AH10" i="19" s="1"/>
  <c r="U11" i="19"/>
  <c r="AH11" i="19" s="1"/>
  <c r="U12" i="19"/>
  <c r="AH12" i="19" s="1"/>
  <c r="U13" i="19"/>
  <c r="AH13" i="19" s="1"/>
  <c r="U14" i="19"/>
  <c r="AH14" i="19" s="1"/>
  <c r="U15" i="19"/>
  <c r="AH15" i="19" s="1"/>
  <c r="U16" i="19"/>
  <c r="AH16" i="19" s="1"/>
  <c r="U17" i="19"/>
  <c r="AH17" i="19" s="1"/>
  <c r="U18" i="19"/>
  <c r="AH18" i="19" s="1"/>
  <c r="U19" i="19"/>
  <c r="AH19" i="19" s="1"/>
  <c r="U20" i="19"/>
  <c r="AH20" i="19" s="1"/>
  <c r="U21" i="19"/>
  <c r="AH21" i="19" s="1"/>
  <c r="U22" i="19"/>
  <c r="AH22" i="19" s="1"/>
  <c r="U23" i="19"/>
  <c r="AH23" i="19" s="1"/>
  <c r="U25" i="19"/>
  <c r="AH25" i="19" s="1"/>
  <c r="U26" i="19"/>
  <c r="AH26" i="19" s="1"/>
  <c r="U27" i="19"/>
  <c r="AH27" i="19" s="1"/>
  <c r="U28" i="19"/>
  <c r="AH28" i="19" s="1"/>
  <c r="U34" i="19"/>
  <c r="AH34" i="19" s="1"/>
  <c r="U46" i="19"/>
  <c r="AH46" i="19" s="1"/>
  <c r="U8" i="19"/>
  <c r="AH8" i="19" s="1"/>
  <c r="AB8" i="19"/>
  <c r="AF26" i="19" l="1"/>
  <c r="AF19" i="19"/>
  <c r="AF15" i="19"/>
  <c r="AF22" i="19"/>
  <c r="AF18" i="19"/>
  <c r="AF14" i="19"/>
  <c r="AF8" i="19"/>
  <c r="AF21" i="19"/>
  <c r="AF17" i="19"/>
  <c r="AF10" i="19"/>
  <c r="AF13" i="19"/>
  <c r="AH47" i="19"/>
  <c r="AH48" i="19" s="1"/>
  <c r="AF34" i="19"/>
  <c r="AF20" i="19"/>
  <c r="AF16" i="19"/>
  <c r="AF9" i="19"/>
  <c r="X9" i="19" l="1"/>
  <c r="X10" i="19"/>
  <c r="X11" i="19"/>
  <c r="X12" i="19"/>
  <c r="X13" i="19"/>
  <c r="X14" i="19"/>
  <c r="X15" i="19"/>
  <c r="X16" i="19"/>
  <c r="X17" i="19"/>
  <c r="X18" i="19"/>
  <c r="X19" i="19"/>
  <c r="X20" i="19"/>
  <c r="X21" i="19"/>
  <c r="X22" i="19"/>
  <c r="X23" i="19"/>
  <c r="X25" i="19"/>
  <c r="X26" i="19"/>
  <c r="X27" i="19"/>
  <c r="X28" i="19"/>
  <c r="X34" i="19"/>
  <c r="X46" i="19"/>
  <c r="X8" i="19"/>
  <c r="Y44" i="19" l="1"/>
  <c r="Z44" i="19" s="1"/>
  <c r="Y37" i="19"/>
  <c r="Z37" i="19" s="1"/>
  <c r="Y43" i="19"/>
  <c r="Z43" i="19" s="1"/>
  <c r="Y36" i="19"/>
  <c r="Z36" i="19" s="1"/>
  <c r="Y42" i="19"/>
  <c r="Z42" i="19" s="1"/>
  <c r="Y35" i="19"/>
  <c r="Z35" i="19" s="1"/>
  <c r="Y41" i="19"/>
  <c r="Z41" i="19" s="1"/>
  <c r="Y33" i="19"/>
  <c r="Z33" i="19" s="1"/>
  <c r="Y32" i="19"/>
  <c r="Z32" i="19" s="1"/>
  <c r="Y40" i="19"/>
  <c r="Z40" i="19" s="1"/>
  <c r="Y31" i="19"/>
  <c r="Z31" i="19" s="1"/>
  <c r="Y39" i="19"/>
  <c r="Z39" i="19" s="1"/>
  <c r="Y30" i="19"/>
  <c r="Z30" i="19" s="1"/>
  <c r="Y45" i="19"/>
  <c r="Z45" i="19" s="1"/>
  <c r="Y38" i="19"/>
  <c r="Z38" i="19" s="1"/>
  <c r="Y29" i="19"/>
  <c r="Z29" i="19" s="1"/>
  <c r="Y9" i="19"/>
  <c r="AC9" i="19" s="1"/>
  <c r="Y24" i="19"/>
  <c r="Z24" i="19" s="1"/>
  <c r="Y25" i="19"/>
  <c r="Z25" i="19" s="1"/>
  <c r="AA25" i="19" s="1"/>
  <c r="Y20" i="19"/>
  <c r="Z20" i="19" s="1"/>
  <c r="AA20" i="19" s="1"/>
  <c r="Y16" i="19"/>
  <c r="Y34" i="19"/>
  <c r="Y12" i="19"/>
  <c r="AC12" i="19" s="1"/>
  <c r="Y28" i="19"/>
  <c r="Y23" i="19"/>
  <c r="Y19" i="19"/>
  <c r="Y15" i="19"/>
  <c r="Y11" i="19"/>
  <c r="AC11" i="19" s="1"/>
  <c r="Y27" i="19"/>
  <c r="Y22" i="19"/>
  <c r="Y18" i="19"/>
  <c r="Y14" i="19"/>
  <c r="Y10" i="19"/>
  <c r="AC10" i="19" s="1"/>
  <c r="Y8" i="19"/>
  <c r="Y26" i="19"/>
  <c r="Y21" i="19"/>
  <c r="Y17" i="19"/>
  <c r="Y13" i="19"/>
  <c r="J52" i="19"/>
  <c r="G52" i="19"/>
  <c r="K52" i="19" s="1"/>
  <c r="R8" i="19"/>
  <c r="Z9" i="19" l="1"/>
  <c r="AA9" i="19" s="1"/>
  <c r="AC25" i="19"/>
  <c r="AC20" i="19"/>
  <c r="Z12" i="19"/>
  <c r="AA12" i="19" s="1"/>
  <c r="Z17" i="19"/>
  <c r="AA17" i="19" s="1"/>
  <c r="AC17" i="19"/>
  <c r="Z22" i="19"/>
  <c r="AA22" i="19" s="1"/>
  <c r="AC22" i="19"/>
  <c r="Z21" i="19"/>
  <c r="AA21" i="19" s="1"/>
  <c r="AC21" i="19"/>
  <c r="Z27" i="19"/>
  <c r="AA27" i="19" s="1"/>
  <c r="AC27" i="19"/>
  <c r="Z23" i="19"/>
  <c r="AA23" i="19" s="1"/>
  <c r="AC23" i="19"/>
  <c r="Z19" i="19"/>
  <c r="AA19" i="19" s="1"/>
  <c r="AC19" i="19"/>
  <c r="Z26" i="19"/>
  <c r="AA26" i="19" s="1"/>
  <c r="AC26" i="19"/>
  <c r="Z28" i="19"/>
  <c r="AA28" i="19" s="1"/>
  <c r="AC28" i="19"/>
  <c r="Z34" i="19"/>
  <c r="AA34" i="19" s="1"/>
  <c r="AC34" i="19"/>
  <c r="Z18" i="19"/>
  <c r="AA18" i="19" s="1"/>
  <c r="AC18" i="19"/>
  <c r="Z16" i="19"/>
  <c r="AA16" i="19" s="1"/>
  <c r="AC16" i="19"/>
  <c r="Z10" i="19"/>
  <c r="AA10" i="19" s="1"/>
  <c r="AC14" i="19"/>
  <c r="Z14" i="19"/>
  <c r="AA14" i="19" s="1"/>
  <c r="Z11" i="19"/>
  <c r="AA11" i="19" s="1"/>
  <c r="AC13" i="19"/>
  <c r="Z13" i="19"/>
  <c r="AA13" i="19" s="1"/>
  <c r="AC8" i="19"/>
  <c r="AD8" i="19" s="1"/>
  <c r="Z8" i="19"/>
  <c r="AA8" i="19" s="1"/>
  <c r="AC15" i="19"/>
  <c r="Z15" i="19"/>
  <c r="AA15" i="19" s="1"/>
  <c r="K47" i="19"/>
  <c r="T52" i="19" s="1"/>
  <c r="R9" i="19"/>
  <c r="R10" i="19"/>
  <c r="T53" i="19" l="1"/>
  <c r="U52" i="19"/>
  <c r="R11" i="19"/>
  <c r="R12" i="19" l="1"/>
  <c r="R13" i="19" l="1"/>
  <c r="R14" i="19" l="1"/>
  <c r="R15" i="19" l="1"/>
  <c r="R16" i="19" l="1"/>
  <c r="R17" i="19" l="1"/>
  <c r="R18" i="19" l="1"/>
  <c r="R19" i="19" l="1"/>
  <c r="R20" i="19" l="1"/>
  <c r="R21" i="19" l="1"/>
  <c r="R22" i="19" l="1"/>
  <c r="R23" i="19" l="1"/>
  <c r="R25" i="19" l="1"/>
  <c r="R26" i="19" l="1"/>
  <c r="R27" i="19" l="1"/>
  <c r="R28" i="19" l="1"/>
  <c r="R34" i="19" l="1"/>
  <c r="K79" i="18" l="1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K158" i="18"/>
  <c r="K159" i="18"/>
  <c r="K160" i="18"/>
  <c r="K161" i="18"/>
  <c r="K162" i="18"/>
  <c r="K163" i="18"/>
  <c r="K164" i="18"/>
  <c r="K165" i="18"/>
  <c r="K166" i="18"/>
  <c r="K167" i="18"/>
  <c r="K168" i="18"/>
  <c r="K169" i="18"/>
  <c r="K170" i="18"/>
  <c r="K171" i="18"/>
  <c r="K172" i="18"/>
  <c r="K173" i="18"/>
  <c r="K174" i="18"/>
  <c r="K175" i="18"/>
  <c r="K176" i="18"/>
  <c r="K177" i="18"/>
  <c r="K178" i="18"/>
  <c r="K179" i="18"/>
  <c r="K180" i="18"/>
  <c r="K181" i="18"/>
  <c r="K182" i="18"/>
  <c r="K183" i="18"/>
  <c r="K184" i="18"/>
  <c r="K185" i="18"/>
  <c r="K186" i="18"/>
  <c r="K187" i="18"/>
  <c r="K188" i="18"/>
  <c r="K189" i="18"/>
  <c r="K190" i="18"/>
  <c r="K191" i="18"/>
  <c r="K192" i="18"/>
  <c r="K193" i="18"/>
  <c r="K194" i="18"/>
  <c r="K195" i="18"/>
  <c r="K196" i="18"/>
  <c r="K197" i="18"/>
  <c r="K198" i="18"/>
  <c r="K199" i="18"/>
  <c r="K200" i="18"/>
  <c r="K201" i="18"/>
  <c r="K202" i="18"/>
  <c r="K203" i="18"/>
  <c r="K204" i="18"/>
  <c r="K205" i="18"/>
  <c r="K206" i="18"/>
  <c r="K207" i="18"/>
  <c r="K208" i="18"/>
  <c r="K209" i="18"/>
  <c r="K210" i="18"/>
  <c r="K211" i="18"/>
  <c r="K212" i="18"/>
  <c r="K213" i="18"/>
  <c r="K214" i="18"/>
  <c r="K215" i="18"/>
  <c r="K216" i="18"/>
  <c r="K217" i="18"/>
  <c r="K218" i="18"/>
  <c r="K219" i="18"/>
  <c r="K220" i="18"/>
  <c r="K221" i="18"/>
  <c r="K222" i="18"/>
  <c r="K223" i="18"/>
  <c r="K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78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9" i="18"/>
  <c r="B9" i="18" l="1"/>
  <c r="G79" i="18" l="1"/>
  <c r="L79" i="18"/>
  <c r="M79" i="18" s="1"/>
  <c r="P79" i="18"/>
  <c r="Q79" i="18"/>
  <c r="G80" i="18"/>
  <c r="L80" i="18"/>
  <c r="M80" i="18" s="1"/>
  <c r="P80" i="18"/>
  <c r="Q80" i="18"/>
  <c r="L81" i="18"/>
  <c r="M81" i="18" s="1"/>
  <c r="P81" i="18"/>
  <c r="Q81" i="18"/>
  <c r="G82" i="18"/>
  <c r="L82" i="18"/>
  <c r="M82" i="18" s="1"/>
  <c r="P82" i="18"/>
  <c r="Q82" i="18"/>
  <c r="G83" i="18"/>
  <c r="L83" i="18"/>
  <c r="M83" i="18" s="1"/>
  <c r="P83" i="18"/>
  <c r="Q83" i="18"/>
  <c r="G84" i="18"/>
  <c r="L84" i="18"/>
  <c r="M84" i="18" s="1"/>
  <c r="P84" i="18"/>
  <c r="Q84" i="18"/>
  <c r="G85" i="18"/>
  <c r="L85" i="18"/>
  <c r="M85" i="18" s="1"/>
  <c r="P85" i="18"/>
  <c r="Q85" i="18"/>
  <c r="G86" i="18"/>
  <c r="L86" i="18"/>
  <c r="M86" i="18" s="1"/>
  <c r="P86" i="18"/>
  <c r="Q86" i="18"/>
  <c r="G87" i="18"/>
  <c r="L87" i="18"/>
  <c r="M87" i="18" s="1"/>
  <c r="P87" i="18"/>
  <c r="Q87" i="18"/>
  <c r="G88" i="18"/>
  <c r="L88" i="18"/>
  <c r="M88" i="18" s="1"/>
  <c r="P88" i="18"/>
  <c r="Q88" i="18"/>
  <c r="I89" i="18"/>
  <c r="N89" i="18" s="1"/>
  <c r="L89" i="18"/>
  <c r="M89" i="18" s="1"/>
  <c r="P89" i="18"/>
  <c r="Q89" i="18"/>
  <c r="I90" i="18"/>
  <c r="N90" i="18" s="1"/>
  <c r="L90" i="18"/>
  <c r="M90" i="18" s="1"/>
  <c r="P90" i="18"/>
  <c r="Q90" i="18"/>
  <c r="I91" i="18"/>
  <c r="N91" i="18" s="1"/>
  <c r="L91" i="18"/>
  <c r="M91" i="18" s="1"/>
  <c r="P91" i="18"/>
  <c r="Q91" i="18"/>
  <c r="I92" i="18"/>
  <c r="N92" i="18" s="1"/>
  <c r="L92" i="18"/>
  <c r="M92" i="18" s="1"/>
  <c r="P92" i="18"/>
  <c r="Q92" i="18"/>
  <c r="I93" i="18"/>
  <c r="N93" i="18" s="1"/>
  <c r="L93" i="18"/>
  <c r="M93" i="18" s="1"/>
  <c r="P93" i="18"/>
  <c r="Q93" i="18"/>
  <c r="I94" i="18"/>
  <c r="N94" i="18" s="1"/>
  <c r="L94" i="18"/>
  <c r="M94" i="18" s="1"/>
  <c r="P94" i="18"/>
  <c r="Q94" i="18"/>
  <c r="I95" i="18"/>
  <c r="N95" i="18" s="1"/>
  <c r="L95" i="18"/>
  <c r="M95" i="18" s="1"/>
  <c r="P95" i="18"/>
  <c r="Q95" i="18"/>
  <c r="I96" i="18"/>
  <c r="N96" i="18" s="1"/>
  <c r="L96" i="18"/>
  <c r="M96" i="18" s="1"/>
  <c r="P96" i="18"/>
  <c r="Q96" i="18"/>
  <c r="I97" i="18"/>
  <c r="N97" i="18" s="1"/>
  <c r="L97" i="18"/>
  <c r="M97" i="18" s="1"/>
  <c r="P97" i="18"/>
  <c r="Q97" i="18"/>
  <c r="I98" i="18"/>
  <c r="N98" i="18" s="1"/>
  <c r="L98" i="18"/>
  <c r="M98" i="18" s="1"/>
  <c r="P98" i="18"/>
  <c r="Q98" i="18"/>
  <c r="I99" i="18"/>
  <c r="N99" i="18" s="1"/>
  <c r="L99" i="18"/>
  <c r="M99" i="18" s="1"/>
  <c r="P99" i="18"/>
  <c r="Q99" i="18"/>
  <c r="I100" i="18"/>
  <c r="N100" i="18" s="1"/>
  <c r="L100" i="18"/>
  <c r="M100" i="18" s="1"/>
  <c r="P100" i="18"/>
  <c r="Q100" i="18"/>
  <c r="G101" i="18"/>
  <c r="I101" i="18"/>
  <c r="N101" i="18" s="1"/>
  <c r="L101" i="18"/>
  <c r="M101" i="18" s="1"/>
  <c r="P101" i="18"/>
  <c r="Q101" i="18"/>
  <c r="G102" i="18"/>
  <c r="L103" i="18"/>
  <c r="M103" i="18" s="1"/>
  <c r="P103" i="18"/>
  <c r="Q103" i="18"/>
  <c r="L104" i="18"/>
  <c r="M104" i="18" s="1"/>
  <c r="P104" i="18"/>
  <c r="Q104" i="18"/>
  <c r="L105" i="18"/>
  <c r="M105" i="18" s="1"/>
  <c r="P105" i="18"/>
  <c r="Q105" i="18"/>
  <c r="L106" i="18"/>
  <c r="M106" i="18" s="1"/>
  <c r="P106" i="18"/>
  <c r="Q106" i="18"/>
  <c r="L107" i="18"/>
  <c r="M107" i="18" s="1"/>
  <c r="P107" i="18"/>
  <c r="Q107" i="18"/>
  <c r="L108" i="18"/>
  <c r="M108" i="18" s="1"/>
  <c r="P108" i="18"/>
  <c r="Q108" i="18"/>
  <c r="L109" i="18"/>
  <c r="M109" i="18" s="1"/>
  <c r="P109" i="18"/>
  <c r="Q109" i="18"/>
  <c r="L110" i="18"/>
  <c r="M110" i="18" s="1"/>
  <c r="P110" i="18"/>
  <c r="Q110" i="18"/>
  <c r="L111" i="18"/>
  <c r="M111" i="18" s="1"/>
  <c r="P111" i="18"/>
  <c r="Q111" i="18"/>
  <c r="L112" i="18"/>
  <c r="M112" i="18" s="1"/>
  <c r="P112" i="18"/>
  <c r="Q112" i="18"/>
  <c r="L113" i="18"/>
  <c r="M113" i="18" s="1"/>
  <c r="P113" i="18"/>
  <c r="Q113" i="18"/>
  <c r="L114" i="18"/>
  <c r="M114" i="18" s="1"/>
  <c r="P114" i="18"/>
  <c r="Q114" i="18"/>
  <c r="L115" i="18"/>
  <c r="M115" i="18" s="1"/>
  <c r="P115" i="18"/>
  <c r="Q115" i="18"/>
  <c r="L116" i="18"/>
  <c r="M116" i="18" s="1"/>
  <c r="P116" i="18"/>
  <c r="Q116" i="18"/>
  <c r="L117" i="18"/>
  <c r="M117" i="18" s="1"/>
  <c r="P117" i="18"/>
  <c r="Q117" i="18"/>
  <c r="L118" i="18"/>
  <c r="M118" i="18" s="1"/>
  <c r="P118" i="18"/>
  <c r="Q118" i="18"/>
  <c r="L119" i="18"/>
  <c r="M119" i="18" s="1"/>
  <c r="P119" i="18"/>
  <c r="Q119" i="18"/>
  <c r="L120" i="18"/>
  <c r="M120" i="18" s="1"/>
  <c r="P120" i="18"/>
  <c r="Q120" i="18"/>
  <c r="L121" i="18"/>
  <c r="M121" i="18" s="1"/>
  <c r="P121" i="18"/>
  <c r="Q121" i="18"/>
  <c r="L122" i="18"/>
  <c r="M122" i="18" s="1"/>
  <c r="P122" i="18"/>
  <c r="Q122" i="18"/>
  <c r="L123" i="18"/>
  <c r="M123" i="18" s="1"/>
  <c r="P123" i="18"/>
  <c r="Q123" i="18"/>
  <c r="L124" i="18"/>
  <c r="M124" i="18" s="1"/>
  <c r="P124" i="18"/>
  <c r="Q124" i="18"/>
  <c r="L125" i="18"/>
  <c r="M125" i="18" s="1"/>
  <c r="P125" i="18"/>
  <c r="Q125" i="18"/>
  <c r="L126" i="18"/>
  <c r="M126" i="18" s="1"/>
  <c r="P126" i="18"/>
  <c r="Q126" i="18"/>
  <c r="L127" i="18"/>
  <c r="M127" i="18" s="1"/>
  <c r="P127" i="18"/>
  <c r="Q127" i="18"/>
  <c r="L128" i="18"/>
  <c r="M128" i="18" s="1"/>
  <c r="P128" i="18"/>
  <c r="Q128" i="18"/>
  <c r="L129" i="18"/>
  <c r="M129" i="18" s="1"/>
  <c r="P129" i="18"/>
  <c r="Q129" i="18"/>
  <c r="L130" i="18"/>
  <c r="M130" i="18" s="1"/>
  <c r="P130" i="18"/>
  <c r="Q130" i="18"/>
  <c r="L131" i="18"/>
  <c r="M131" i="18" s="1"/>
  <c r="P131" i="18"/>
  <c r="Q131" i="18"/>
  <c r="L132" i="18"/>
  <c r="M132" i="18" s="1"/>
  <c r="P132" i="18"/>
  <c r="Q132" i="18"/>
  <c r="L133" i="18"/>
  <c r="M133" i="18" s="1"/>
  <c r="P133" i="18"/>
  <c r="Q133" i="18"/>
  <c r="L134" i="18"/>
  <c r="M134" i="18" s="1"/>
  <c r="P134" i="18"/>
  <c r="Q134" i="18"/>
  <c r="L135" i="18"/>
  <c r="M135" i="18" s="1"/>
  <c r="P135" i="18"/>
  <c r="Q135" i="18"/>
  <c r="L136" i="18"/>
  <c r="M136" i="18" s="1"/>
  <c r="P136" i="18"/>
  <c r="Q136" i="18"/>
  <c r="L137" i="18"/>
  <c r="M137" i="18" s="1"/>
  <c r="P137" i="18"/>
  <c r="Q137" i="18"/>
  <c r="L138" i="18"/>
  <c r="M138" i="18" s="1"/>
  <c r="P138" i="18"/>
  <c r="Q138" i="18"/>
  <c r="L139" i="18"/>
  <c r="M139" i="18" s="1"/>
  <c r="P139" i="18"/>
  <c r="Q139" i="18"/>
  <c r="L140" i="18"/>
  <c r="M140" i="18" s="1"/>
  <c r="P140" i="18"/>
  <c r="Q140" i="18"/>
  <c r="L141" i="18"/>
  <c r="M141" i="18" s="1"/>
  <c r="P141" i="18"/>
  <c r="Q141" i="18"/>
  <c r="L142" i="18"/>
  <c r="M142" i="18" s="1"/>
  <c r="P142" i="18"/>
  <c r="Q142" i="18"/>
  <c r="L143" i="18"/>
  <c r="M143" i="18" s="1"/>
  <c r="P143" i="18"/>
  <c r="Q143" i="18"/>
  <c r="L144" i="18"/>
  <c r="M144" i="18" s="1"/>
  <c r="P144" i="18"/>
  <c r="Q144" i="18"/>
  <c r="L145" i="18"/>
  <c r="M145" i="18" s="1"/>
  <c r="P145" i="18"/>
  <c r="Q145" i="18"/>
  <c r="L146" i="18"/>
  <c r="M146" i="18" s="1"/>
  <c r="P146" i="18"/>
  <c r="Q146" i="18"/>
  <c r="L147" i="18"/>
  <c r="M147" i="18" s="1"/>
  <c r="P147" i="18"/>
  <c r="Q147" i="18"/>
  <c r="L148" i="18"/>
  <c r="M148" i="18" s="1"/>
  <c r="P148" i="18"/>
  <c r="Q148" i="18"/>
  <c r="L149" i="18"/>
  <c r="M149" i="18" s="1"/>
  <c r="P149" i="18"/>
  <c r="Q149" i="18"/>
  <c r="L150" i="18"/>
  <c r="M150" i="18" s="1"/>
  <c r="P150" i="18"/>
  <c r="Q150" i="18"/>
  <c r="L151" i="18"/>
  <c r="M151" i="18" s="1"/>
  <c r="P151" i="18"/>
  <c r="Q151" i="18"/>
  <c r="L152" i="18"/>
  <c r="M152" i="18" s="1"/>
  <c r="P152" i="18"/>
  <c r="Q152" i="18"/>
  <c r="L153" i="18"/>
  <c r="M153" i="18" s="1"/>
  <c r="P153" i="18"/>
  <c r="Q153" i="18"/>
  <c r="L154" i="18"/>
  <c r="M154" i="18" s="1"/>
  <c r="P154" i="18"/>
  <c r="Q154" i="18"/>
  <c r="L155" i="18"/>
  <c r="M155" i="18" s="1"/>
  <c r="P155" i="18"/>
  <c r="Q155" i="18"/>
  <c r="L156" i="18"/>
  <c r="M156" i="18" s="1"/>
  <c r="P156" i="18"/>
  <c r="Q156" i="18"/>
  <c r="L157" i="18"/>
  <c r="M157" i="18" s="1"/>
  <c r="P157" i="18"/>
  <c r="Q157" i="18"/>
  <c r="L158" i="18"/>
  <c r="M158" i="18" s="1"/>
  <c r="P158" i="18"/>
  <c r="Q158" i="18"/>
  <c r="L159" i="18"/>
  <c r="M159" i="18" s="1"/>
  <c r="P159" i="18"/>
  <c r="Q159" i="18"/>
  <c r="L160" i="18"/>
  <c r="M160" i="18" s="1"/>
  <c r="P160" i="18"/>
  <c r="Q160" i="18"/>
  <c r="L161" i="18"/>
  <c r="M161" i="18" s="1"/>
  <c r="P161" i="18"/>
  <c r="Q161" i="18"/>
  <c r="L162" i="18"/>
  <c r="M162" i="18" s="1"/>
  <c r="P162" i="18"/>
  <c r="Q162" i="18"/>
  <c r="L163" i="18"/>
  <c r="M163" i="18" s="1"/>
  <c r="P163" i="18"/>
  <c r="Q163" i="18"/>
  <c r="L164" i="18"/>
  <c r="M164" i="18" s="1"/>
  <c r="P164" i="18"/>
  <c r="Q164" i="18"/>
  <c r="L165" i="18"/>
  <c r="M165" i="18" s="1"/>
  <c r="P165" i="18"/>
  <c r="Q165" i="18"/>
  <c r="L166" i="18"/>
  <c r="M166" i="18" s="1"/>
  <c r="P166" i="18"/>
  <c r="Q166" i="18"/>
  <c r="L167" i="18"/>
  <c r="M167" i="18" s="1"/>
  <c r="P167" i="18"/>
  <c r="Q167" i="18"/>
  <c r="L168" i="18"/>
  <c r="M168" i="18" s="1"/>
  <c r="P168" i="18"/>
  <c r="Q168" i="18"/>
  <c r="G169" i="18"/>
  <c r="I169" i="18"/>
  <c r="N169" i="18" s="1"/>
  <c r="L169" i="18"/>
  <c r="M169" i="18" s="1"/>
  <c r="P169" i="18"/>
  <c r="Q169" i="18"/>
  <c r="L170" i="18"/>
  <c r="M170" i="18" s="1"/>
  <c r="P170" i="18"/>
  <c r="Q170" i="18"/>
  <c r="L171" i="18"/>
  <c r="M171" i="18" s="1"/>
  <c r="P171" i="18"/>
  <c r="Q171" i="18"/>
  <c r="L172" i="18"/>
  <c r="M172" i="18" s="1"/>
  <c r="P172" i="18"/>
  <c r="Q172" i="18"/>
  <c r="L173" i="18"/>
  <c r="M173" i="18" s="1"/>
  <c r="P173" i="18"/>
  <c r="Q173" i="18"/>
  <c r="L174" i="18"/>
  <c r="M174" i="18" s="1"/>
  <c r="P174" i="18"/>
  <c r="Q174" i="18"/>
  <c r="L175" i="18"/>
  <c r="M175" i="18" s="1"/>
  <c r="P175" i="18"/>
  <c r="Q175" i="18"/>
  <c r="L176" i="18"/>
  <c r="M176" i="18" s="1"/>
  <c r="P176" i="18"/>
  <c r="Q176" i="18"/>
  <c r="L177" i="18"/>
  <c r="M177" i="18" s="1"/>
  <c r="P177" i="18"/>
  <c r="Q177" i="18"/>
  <c r="L178" i="18"/>
  <c r="M178" i="18" s="1"/>
  <c r="P178" i="18"/>
  <c r="Q178" i="18"/>
  <c r="I179" i="18"/>
  <c r="N179" i="18" s="1"/>
  <c r="L179" i="18"/>
  <c r="M179" i="18" s="1"/>
  <c r="P179" i="18"/>
  <c r="Q179" i="18"/>
  <c r="I180" i="18"/>
  <c r="N180" i="18" s="1"/>
  <c r="L180" i="18"/>
  <c r="M180" i="18" s="1"/>
  <c r="P180" i="18"/>
  <c r="Q180" i="18"/>
  <c r="I181" i="18"/>
  <c r="N181" i="18" s="1"/>
  <c r="L181" i="18"/>
  <c r="M181" i="18" s="1"/>
  <c r="P181" i="18"/>
  <c r="Q181" i="18"/>
  <c r="I182" i="18"/>
  <c r="N182" i="18" s="1"/>
  <c r="L182" i="18"/>
  <c r="M182" i="18" s="1"/>
  <c r="P182" i="18"/>
  <c r="Q182" i="18"/>
  <c r="L183" i="18"/>
  <c r="M183" i="18" s="1"/>
  <c r="P183" i="18"/>
  <c r="Q183" i="18"/>
  <c r="L184" i="18"/>
  <c r="M184" i="18" s="1"/>
  <c r="P184" i="18"/>
  <c r="Q184" i="18"/>
  <c r="L185" i="18"/>
  <c r="M185" i="18" s="1"/>
  <c r="P185" i="18"/>
  <c r="Q185" i="18"/>
  <c r="I186" i="18"/>
  <c r="N186" i="18" s="1"/>
  <c r="L186" i="18"/>
  <c r="M186" i="18" s="1"/>
  <c r="P186" i="18"/>
  <c r="Q186" i="18"/>
  <c r="L187" i="18"/>
  <c r="M187" i="18" s="1"/>
  <c r="P187" i="18"/>
  <c r="Q187" i="18"/>
  <c r="L188" i="18"/>
  <c r="M188" i="18" s="1"/>
  <c r="P188" i="18"/>
  <c r="Q188" i="18"/>
  <c r="L189" i="18"/>
  <c r="M189" i="18" s="1"/>
  <c r="P189" i="18"/>
  <c r="Q189" i="18"/>
  <c r="L190" i="18"/>
  <c r="M190" i="18" s="1"/>
  <c r="P190" i="18"/>
  <c r="Q190" i="18"/>
  <c r="L191" i="18"/>
  <c r="M191" i="18" s="1"/>
  <c r="P191" i="18"/>
  <c r="Q191" i="18"/>
  <c r="L192" i="18"/>
  <c r="M192" i="18" s="1"/>
  <c r="P192" i="18"/>
  <c r="Q192" i="18"/>
  <c r="L193" i="18"/>
  <c r="M193" i="18" s="1"/>
  <c r="P193" i="18"/>
  <c r="Q193" i="18"/>
  <c r="L194" i="18"/>
  <c r="M194" i="18" s="1"/>
  <c r="P194" i="18"/>
  <c r="Q194" i="18"/>
  <c r="L195" i="18"/>
  <c r="M195" i="18" s="1"/>
  <c r="P195" i="18"/>
  <c r="Q195" i="18"/>
  <c r="L196" i="18"/>
  <c r="M196" i="18" s="1"/>
  <c r="P196" i="18"/>
  <c r="Q196" i="18"/>
  <c r="L197" i="18"/>
  <c r="M197" i="18" s="1"/>
  <c r="P197" i="18"/>
  <c r="Q197" i="18"/>
  <c r="L198" i="18"/>
  <c r="M198" i="18" s="1"/>
  <c r="P198" i="18"/>
  <c r="Q198" i="18"/>
  <c r="L199" i="18"/>
  <c r="M199" i="18" s="1"/>
  <c r="P199" i="18"/>
  <c r="Q199" i="18"/>
  <c r="L200" i="18"/>
  <c r="M200" i="18" s="1"/>
  <c r="P200" i="18"/>
  <c r="Q200" i="18"/>
  <c r="L201" i="18"/>
  <c r="M201" i="18" s="1"/>
  <c r="P201" i="18"/>
  <c r="Q201" i="18"/>
  <c r="L202" i="18"/>
  <c r="M202" i="18" s="1"/>
  <c r="P202" i="18"/>
  <c r="Q202" i="18"/>
  <c r="L203" i="18"/>
  <c r="M203" i="18" s="1"/>
  <c r="P203" i="18"/>
  <c r="Q203" i="18"/>
  <c r="L204" i="18"/>
  <c r="M204" i="18" s="1"/>
  <c r="P204" i="18"/>
  <c r="Q204" i="18"/>
  <c r="L205" i="18"/>
  <c r="M205" i="18" s="1"/>
  <c r="P205" i="18"/>
  <c r="Q205" i="18"/>
  <c r="L206" i="18"/>
  <c r="M206" i="18" s="1"/>
  <c r="P206" i="18"/>
  <c r="Q206" i="18"/>
  <c r="I207" i="18"/>
  <c r="N207" i="18" s="1"/>
  <c r="L207" i="18"/>
  <c r="M207" i="18" s="1"/>
  <c r="P207" i="18"/>
  <c r="Q207" i="18"/>
  <c r="L208" i="18"/>
  <c r="M208" i="18" s="1"/>
  <c r="P208" i="18"/>
  <c r="Q208" i="18"/>
  <c r="L209" i="18"/>
  <c r="M209" i="18" s="1"/>
  <c r="P209" i="18"/>
  <c r="Q209" i="18"/>
  <c r="L210" i="18"/>
  <c r="M210" i="18" s="1"/>
  <c r="P210" i="18"/>
  <c r="Q210" i="18"/>
  <c r="L211" i="18"/>
  <c r="M211" i="18" s="1"/>
  <c r="P211" i="18"/>
  <c r="Q211" i="18"/>
  <c r="L212" i="18"/>
  <c r="M212" i="18" s="1"/>
  <c r="P212" i="18"/>
  <c r="Q212" i="18"/>
  <c r="L213" i="18"/>
  <c r="M213" i="18" s="1"/>
  <c r="P213" i="18"/>
  <c r="Q213" i="18"/>
  <c r="L214" i="18"/>
  <c r="M214" i="18" s="1"/>
  <c r="P214" i="18"/>
  <c r="Q214" i="18"/>
  <c r="L215" i="18"/>
  <c r="M215" i="18" s="1"/>
  <c r="P215" i="18"/>
  <c r="Q215" i="18"/>
  <c r="L216" i="18"/>
  <c r="M216" i="18" s="1"/>
  <c r="P216" i="18"/>
  <c r="Q216" i="18"/>
  <c r="L217" i="18"/>
  <c r="M217" i="18" s="1"/>
  <c r="P217" i="18"/>
  <c r="Q217" i="18"/>
  <c r="L218" i="18"/>
  <c r="M218" i="18" s="1"/>
  <c r="P218" i="18"/>
  <c r="Q218" i="18"/>
  <c r="I219" i="18"/>
  <c r="N219" i="18" s="1"/>
  <c r="L219" i="18"/>
  <c r="M219" i="18" s="1"/>
  <c r="P219" i="18"/>
  <c r="Q219" i="18"/>
  <c r="L220" i="18"/>
  <c r="M220" i="18" s="1"/>
  <c r="P220" i="18"/>
  <c r="Q220" i="18"/>
  <c r="L221" i="18"/>
  <c r="M221" i="18" s="1"/>
  <c r="P221" i="18"/>
  <c r="Q221" i="18"/>
  <c r="L222" i="18"/>
  <c r="M222" i="18" s="1"/>
  <c r="P222" i="18"/>
  <c r="Q222" i="18"/>
  <c r="G223" i="18"/>
  <c r="I223" i="18"/>
  <c r="N223" i="18" s="1"/>
  <c r="L223" i="18"/>
  <c r="M223" i="18" s="1"/>
  <c r="P223" i="18"/>
  <c r="Q223" i="18"/>
  <c r="Q78" i="18"/>
  <c r="P78" i="18"/>
  <c r="L78" i="18"/>
  <c r="M78" i="18" s="1"/>
  <c r="G78" i="18"/>
  <c r="L19" i="18"/>
  <c r="P19" i="18"/>
  <c r="Q19" i="18"/>
  <c r="L20" i="18"/>
  <c r="P20" i="18"/>
  <c r="Q20" i="18"/>
  <c r="L21" i="18"/>
  <c r="P21" i="18"/>
  <c r="Q21" i="18"/>
  <c r="L22" i="18"/>
  <c r="P22" i="18"/>
  <c r="Q22" i="18"/>
  <c r="L23" i="18"/>
  <c r="P23" i="18"/>
  <c r="Q23" i="18"/>
  <c r="L24" i="18"/>
  <c r="P24" i="18"/>
  <c r="Q24" i="18"/>
  <c r="L25" i="18"/>
  <c r="P25" i="18"/>
  <c r="Q25" i="18"/>
  <c r="L26" i="18"/>
  <c r="P26" i="18"/>
  <c r="Q26" i="18"/>
  <c r="L27" i="18"/>
  <c r="P27" i="18"/>
  <c r="Q27" i="18"/>
  <c r="L28" i="18"/>
  <c r="P28" i="18"/>
  <c r="Q28" i="18"/>
  <c r="L29" i="18"/>
  <c r="P29" i="18"/>
  <c r="Q29" i="18"/>
  <c r="L30" i="18"/>
  <c r="P30" i="18"/>
  <c r="Q30" i="18"/>
  <c r="L31" i="18"/>
  <c r="P31" i="18"/>
  <c r="Q31" i="18"/>
  <c r="L32" i="18"/>
  <c r="P32" i="18"/>
  <c r="Q32" i="18"/>
  <c r="L33" i="18"/>
  <c r="P33" i="18"/>
  <c r="Q33" i="18"/>
  <c r="L34" i="18"/>
  <c r="P34" i="18"/>
  <c r="Q34" i="18"/>
  <c r="L35" i="18"/>
  <c r="P35" i="18"/>
  <c r="Q35" i="18"/>
  <c r="L36" i="18"/>
  <c r="P36" i="18"/>
  <c r="Q36" i="18"/>
  <c r="L37" i="18"/>
  <c r="P37" i="18"/>
  <c r="Q37" i="18"/>
  <c r="L38" i="18"/>
  <c r="P38" i="18"/>
  <c r="Q38" i="18"/>
  <c r="L39" i="18"/>
  <c r="P39" i="18"/>
  <c r="Q39" i="18"/>
  <c r="L40" i="18"/>
  <c r="P40" i="18"/>
  <c r="Q40" i="18"/>
  <c r="L41" i="18"/>
  <c r="P41" i="18"/>
  <c r="Q41" i="18"/>
  <c r="L42" i="18"/>
  <c r="P42" i="18"/>
  <c r="Q42" i="18"/>
  <c r="L43" i="18"/>
  <c r="P43" i="18"/>
  <c r="Q43" i="18"/>
  <c r="L44" i="18"/>
  <c r="P44" i="18"/>
  <c r="Q44" i="18"/>
  <c r="L45" i="18"/>
  <c r="P45" i="18"/>
  <c r="Q45" i="18"/>
  <c r="L46" i="18"/>
  <c r="P46" i="18"/>
  <c r="Q46" i="18"/>
  <c r="L47" i="18"/>
  <c r="P47" i="18"/>
  <c r="Q47" i="18"/>
  <c r="L48" i="18"/>
  <c r="P48" i="18"/>
  <c r="Q48" i="18"/>
  <c r="L49" i="18"/>
  <c r="P49" i="18"/>
  <c r="Q49" i="18"/>
  <c r="L50" i="18"/>
  <c r="P50" i="18"/>
  <c r="Q50" i="18"/>
  <c r="L51" i="18"/>
  <c r="P51" i="18"/>
  <c r="Q51" i="18"/>
  <c r="L52" i="18"/>
  <c r="P52" i="18"/>
  <c r="Q52" i="18"/>
  <c r="L53" i="18"/>
  <c r="P53" i="18"/>
  <c r="Q53" i="18"/>
  <c r="L54" i="18"/>
  <c r="P54" i="18"/>
  <c r="Q54" i="18"/>
  <c r="L55" i="18"/>
  <c r="P55" i="18"/>
  <c r="Q55" i="18"/>
  <c r="L56" i="18"/>
  <c r="P56" i="18"/>
  <c r="Q56" i="18"/>
  <c r="L57" i="18"/>
  <c r="P57" i="18"/>
  <c r="Q57" i="18"/>
  <c r="L58" i="18"/>
  <c r="P58" i="18"/>
  <c r="Q58" i="18"/>
  <c r="L59" i="18"/>
  <c r="P59" i="18"/>
  <c r="Q59" i="18"/>
  <c r="L60" i="18"/>
  <c r="P60" i="18"/>
  <c r="Q60" i="18"/>
  <c r="L61" i="18"/>
  <c r="P61" i="18"/>
  <c r="Q61" i="18"/>
  <c r="L62" i="18"/>
  <c r="P62" i="18"/>
  <c r="Q62" i="18"/>
  <c r="L63" i="18"/>
  <c r="P63" i="18"/>
  <c r="Q63" i="18"/>
  <c r="L64" i="18"/>
  <c r="P64" i="18"/>
  <c r="Q64" i="18"/>
  <c r="L65" i="18"/>
  <c r="P65" i="18"/>
  <c r="Q65" i="18"/>
  <c r="L66" i="18"/>
  <c r="P66" i="18"/>
  <c r="Q66" i="18"/>
  <c r="L67" i="18"/>
  <c r="P67" i="18"/>
  <c r="Q67" i="18"/>
  <c r="L68" i="18"/>
  <c r="P68" i="18"/>
  <c r="Q68" i="18"/>
  <c r="L69" i="18"/>
  <c r="P69" i="18"/>
  <c r="Q69" i="18"/>
  <c r="L70" i="18"/>
  <c r="P70" i="18"/>
  <c r="Q70" i="18"/>
  <c r="L71" i="18"/>
  <c r="P71" i="18"/>
  <c r="Q71" i="18"/>
  <c r="L72" i="18"/>
  <c r="P72" i="18"/>
  <c r="Q72" i="18"/>
  <c r="L73" i="18"/>
  <c r="P73" i="18"/>
  <c r="Q73" i="18"/>
  <c r="L74" i="18"/>
  <c r="P74" i="18"/>
  <c r="Q74" i="18"/>
  <c r="L10" i="18"/>
  <c r="P10" i="18"/>
  <c r="Q10" i="18"/>
  <c r="L11" i="18"/>
  <c r="P11" i="18"/>
  <c r="Q11" i="18"/>
  <c r="L12" i="18"/>
  <c r="P12" i="18"/>
  <c r="Q12" i="18"/>
  <c r="L13" i="18"/>
  <c r="P13" i="18"/>
  <c r="Q13" i="18"/>
  <c r="L14" i="18"/>
  <c r="P14" i="18"/>
  <c r="Q14" i="18"/>
  <c r="L15" i="18"/>
  <c r="P15" i="18"/>
  <c r="Q15" i="18"/>
  <c r="L16" i="18"/>
  <c r="P16" i="18"/>
  <c r="Q16" i="18"/>
  <c r="L17" i="18"/>
  <c r="P17" i="18"/>
  <c r="Q17" i="18"/>
  <c r="L18" i="18"/>
  <c r="P18" i="18"/>
  <c r="Q18" i="18"/>
  <c r="L9" i="18"/>
  <c r="Q9" i="18"/>
  <c r="P9" i="18"/>
  <c r="B223" i="18"/>
  <c r="B222" i="18"/>
  <c r="B221" i="18"/>
  <c r="B220" i="18"/>
  <c r="B219" i="18"/>
  <c r="B218" i="18"/>
  <c r="B217" i="18"/>
  <c r="B216" i="18"/>
  <c r="B215" i="18"/>
  <c r="B214" i="18"/>
  <c r="B213" i="18"/>
  <c r="B212" i="18"/>
  <c r="B211" i="18"/>
  <c r="B210" i="18"/>
  <c r="B209" i="18"/>
  <c r="B208" i="18"/>
  <c r="B207" i="18"/>
  <c r="B206" i="18"/>
  <c r="B205" i="18"/>
  <c r="B204" i="18"/>
  <c r="B203" i="18"/>
  <c r="B202" i="18"/>
  <c r="B201" i="18"/>
  <c r="B200" i="18"/>
  <c r="B199" i="18"/>
  <c r="B198" i="18"/>
  <c r="B197" i="18"/>
  <c r="B196" i="18"/>
  <c r="B195" i="18"/>
  <c r="B194" i="18"/>
  <c r="B193" i="18"/>
  <c r="B192" i="18"/>
  <c r="B191" i="18"/>
  <c r="B190" i="18"/>
  <c r="B189" i="18"/>
  <c r="B188" i="18"/>
  <c r="B187" i="18"/>
  <c r="B186" i="18"/>
  <c r="B185" i="18"/>
  <c r="B184" i="18"/>
  <c r="B183" i="18"/>
  <c r="B182" i="18"/>
  <c r="B181" i="18"/>
  <c r="B180" i="18"/>
  <c r="B179" i="18"/>
  <c r="B178" i="18"/>
  <c r="B177" i="18"/>
  <c r="B176" i="18"/>
  <c r="B175" i="18"/>
  <c r="B174" i="18"/>
  <c r="B173" i="18"/>
  <c r="B172" i="18"/>
  <c r="B171" i="18"/>
  <c r="B170" i="18"/>
  <c r="B169" i="18"/>
  <c r="B168" i="18"/>
  <c r="B167" i="18"/>
  <c r="B166" i="18"/>
  <c r="B165" i="18"/>
  <c r="B164" i="18"/>
  <c r="B163" i="18"/>
  <c r="B162" i="18"/>
  <c r="B161" i="18"/>
  <c r="B160" i="18"/>
  <c r="B159" i="18"/>
  <c r="B158" i="18"/>
  <c r="B157" i="18"/>
  <c r="B156" i="18"/>
  <c r="B155" i="18"/>
  <c r="B154" i="18"/>
  <c r="B153" i="18"/>
  <c r="B152" i="18"/>
  <c r="B151" i="18"/>
  <c r="B150" i="18"/>
  <c r="B149" i="18"/>
  <c r="B148" i="18"/>
  <c r="B147" i="18"/>
  <c r="B146" i="18"/>
  <c r="B145" i="18"/>
  <c r="B144" i="18"/>
  <c r="B143" i="18"/>
  <c r="B142" i="18"/>
  <c r="B141" i="18"/>
  <c r="B140" i="18"/>
  <c r="B139" i="18"/>
  <c r="B138" i="18"/>
  <c r="B137" i="18"/>
  <c r="B136" i="18"/>
  <c r="B135" i="18"/>
  <c r="B134" i="18"/>
  <c r="B133" i="18"/>
  <c r="B132" i="18"/>
  <c r="B131" i="18"/>
  <c r="B130" i="18"/>
  <c r="B129" i="18"/>
  <c r="B128" i="18"/>
  <c r="B127" i="18"/>
  <c r="B126" i="18"/>
  <c r="B125" i="18"/>
  <c r="B124" i="18"/>
  <c r="B123" i="18"/>
  <c r="B122" i="18"/>
  <c r="B121" i="18"/>
  <c r="B120" i="18"/>
  <c r="B119" i="18"/>
  <c r="B118" i="18"/>
  <c r="B117" i="18"/>
  <c r="B116" i="18"/>
  <c r="B115" i="18"/>
  <c r="B114" i="18"/>
  <c r="B113" i="18"/>
  <c r="B112" i="18"/>
  <c r="B111" i="18"/>
  <c r="B110" i="18"/>
  <c r="B109" i="18"/>
  <c r="B108" i="18"/>
  <c r="B107" i="18"/>
  <c r="B106" i="18"/>
  <c r="B105" i="18"/>
  <c r="B104" i="18"/>
  <c r="B103" i="18"/>
  <c r="B102" i="18"/>
  <c r="B101" i="18"/>
  <c r="B100" i="18"/>
  <c r="B99" i="18"/>
  <c r="B98" i="18"/>
  <c r="B97" i="18"/>
  <c r="B96" i="18"/>
  <c r="B95" i="18"/>
  <c r="B94" i="18"/>
  <c r="B93" i="18"/>
  <c r="B92" i="18"/>
  <c r="B91" i="18"/>
  <c r="B90" i="18"/>
  <c r="B89" i="18"/>
  <c r="B88" i="18"/>
  <c r="B87" i="18"/>
  <c r="B86" i="18"/>
  <c r="B85" i="18"/>
  <c r="B84" i="18"/>
  <c r="B83" i="18"/>
  <c r="B82" i="18"/>
  <c r="B81" i="18"/>
  <c r="B80" i="18"/>
  <c r="B79" i="18"/>
  <c r="B78" i="18"/>
  <c r="B77" i="18"/>
  <c r="B76" i="18"/>
  <c r="B75" i="18"/>
  <c r="B74" i="18"/>
  <c r="B73" i="18"/>
  <c r="B72" i="18"/>
  <c r="B71" i="18"/>
  <c r="B70" i="18"/>
  <c r="B69" i="18"/>
  <c r="B68" i="18"/>
  <c r="B67" i="18"/>
  <c r="B66" i="18"/>
  <c r="B65" i="18"/>
  <c r="B64" i="18"/>
  <c r="B63" i="18"/>
  <c r="B62" i="18"/>
  <c r="B61" i="18"/>
  <c r="B60" i="18"/>
  <c r="B59" i="18"/>
  <c r="B58" i="18"/>
  <c r="B57" i="18"/>
  <c r="B56" i="18"/>
  <c r="B55" i="18"/>
  <c r="B54" i="18"/>
  <c r="B53" i="18"/>
  <c r="B52" i="18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B18" i="18"/>
  <c r="B17" i="18"/>
  <c r="B16" i="18"/>
  <c r="B15" i="18"/>
  <c r="B14" i="18"/>
  <c r="B13" i="18"/>
  <c r="B12" i="18"/>
  <c r="B11" i="18"/>
  <c r="B10" i="18"/>
  <c r="O97" i="18" l="1"/>
  <c r="O223" i="18"/>
  <c r="O179" i="18"/>
  <c r="O96" i="18"/>
  <c r="O95" i="18"/>
  <c r="O89" i="18"/>
  <c r="O94" i="18"/>
  <c r="O98" i="18"/>
  <c r="O93" i="18"/>
  <c r="O92" i="18"/>
  <c r="O207" i="18"/>
  <c r="O169" i="18"/>
  <c r="O101" i="18"/>
  <c r="O219" i="18"/>
  <c r="O182" i="18"/>
  <c r="O181" i="18"/>
  <c r="O100" i="18"/>
  <c r="O99" i="18"/>
  <c r="O91" i="18"/>
  <c r="O90" i="18"/>
  <c r="O180" i="18"/>
  <c r="O186" i="18"/>
  <c r="S222" i="18"/>
  <c r="R222" i="18"/>
  <c r="D222" i="18"/>
  <c r="S221" i="18"/>
  <c r="R221" i="18"/>
  <c r="D221" i="18"/>
  <c r="S220" i="18"/>
  <c r="R220" i="18"/>
  <c r="D220" i="18"/>
  <c r="S218" i="18"/>
  <c r="R218" i="18"/>
  <c r="D218" i="18"/>
  <c r="S217" i="18"/>
  <c r="R217" i="18"/>
  <c r="D217" i="18"/>
  <c r="S216" i="18"/>
  <c r="R216" i="18"/>
  <c r="D216" i="18"/>
  <c r="S215" i="18"/>
  <c r="R215" i="18"/>
  <c r="D215" i="18"/>
  <c r="S214" i="18"/>
  <c r="R214" i="18"/>
  <c r="D214" i="18"/>
  <c r="S213" i="18"/>
  <c r="R213" i="18"/>
  <c r="D213" i="18"/>
  <c r="S212" i="18"/>
  <c r="R212" i="18"/>
  <c r="D212" i="18"/>
  <c r="S211" i="18"/>
  <c r="R211" i="18"/>
  <c r="D211" i="18"/>
  <c r="S210" i="18"/>
  <c r="R210" i="18"/>
  <c r="S209" i="18"/>
  <c r="R209" i="18"/>
  <c r="S208" i="18"/>
  <c r="R208" i="18"/>
  <c r="S206" i="18"/>
  <c r="R206" i="18"/>
  <c r="S205" i="18"/>
  <c r="R205" i="18"/>
  <c r="S204" i="18"/>
  <c r="R204" i="18"/>
  <c r="S203" i="18"/>
  <c r="R203" i="18"/>
  <c r="D203" i="18"/>
  <c r="S202" i="18"/>
  <c r="R202" i="18"/>
  <c r="D202" i="18"/>
  <c r="S201" i="18"/>
  <c r="R201" i="18"/>
  <c r="D201" i="18"/>
  <c r="S200" i="18"/>
  <c r="R200" i="18"/>
  <c r="D200" i="18"/>
  <c r="S199" i="18"/>
  <c r="R199" i="18"/>
  <c r="D199" i="18"/>
  <c r="S198" i="18"/>
  <c r="R198" i="18"/>
  <c r="D198" i="18"/>
  <c r="S197" i="18"/>
  <c r="R197" i="18"/>
  <c r="D197" i="18"/>
  <c r="S196" i="18"/>
  <c r="R196" i="18"/>
  <c r="D196" i="18"/>
  <c r="S195" i="18"/>
  <c r="R195" i="18"/>
  <c r="D195" i="18"/>
  <c r="S194" i="18"/>
  <c r="R194" i="18"/>
  <c r="D194" i="18"/>
  <c r="S193" i="18"/>
  <c r="R193" i="18"/>
  <c r="D193" i="18"/>
  <c r="S192" i="18"/>
  <c r="R192" i="18"/>
  <c r="D192" i="18"/>
  <c r="S191" i="18"/>
  <c r="R191" i="18"/>
  <c r="D191" i="18"/>
  <c r="S190" i="18"/>
  <c r="R190" i="18"/>
  <c r="S189" i="18"/>
  <c r="R189" i="18"/>
  <c r="S188" i="18"/>
  <c r="R188" i="18"/>
  <c r="S187" i="18"/>
  <c r="R187" i="18"/>
  <c r="S185" i="18"/>
  <c r="R185" i="18"/>
  <c r="S184" i="18"/>
  <c r="R184" i="18"/>
  <c r="S183" i="18"/>
  <c r="R183" i="18"/>
  <c r="S178" i="18"/>
  <c r="R178" i="18"/>
  <c r="S177" i="18"/>
  <c r="R177" i="18"/>
  <c r="S176" i="18"/>
  <c r="R176" i="18"/>
  <c r="S175" i="18"/>
  <c r="R175" i="18"/>
  <c r="S174" i="18"/>
  <c r="R174" i="18"/>
  <c r="S173" i="18"/>
  <c r="R173" i="18"/>
  <c r="S172" i="18"/>
  <c r="R172" i="18"/>
  <c r="S171" i="18"/>
  <c r="R171" i="18"/>
  <c r="S170" i="18"/>
  <c r="R170" i="18"/>
  <c r="D168" i="18"/>
  <c r="D167" i="18"/>
  <c r="D166" i="18"/>
  <c r="D165" i="18"/>
  <c r="D164" i="18"/>
  <c r="D163" i="18"/>
  <c r="D162" i="18"/>
  <c r="D161" i="18"/>
  <c r="D160" i="18"/>
  <c r="D159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S85" i="18"/>
  <c r="R84" i="18"/>
  <c r="S81" i="18"/>
  <c r="S79" i="18"/>
  <c r="K9" i="18" l="1"/>
  <c r="M9" i="18" s="1"/>
  <c r="K73" i="18"/>
  <c r="K70" i="18" l="1"/>
  <c r="M70" i="18" s="1"/>
  <c r="K58" i="18"/>
  <c r="M58" i="18" s="1"/>
  <c r="K46" i="18"/>
  <c r="M46" i="18" s="1"/>
  <c r="K30" i="18"/>
  <c r="M30" i="18" s="1"/>
  <c r="K18" i="18"/>
  <c r="M18" i="18" s="1"/>
  <c r="K69" i="18"/>
  <c r="M69" i="18" s="1"/>
  <c r="K65" i="18"/>
  <c r="M65" i="18" s="1"/>
  <c r="K61" i="18"/>
  <c r="M61" i="18" s="1"/>
  <c r="K57" i="18"/>
  <c r="M57" i="18" s="1"/>
  <c r="K53" i="18"/>
  <c r="M53" i="18" s="1"/>
  <c r="K49" i="18"/>
  <c r="M49" i="18" s="1"/>
  <c r="K45" i="18"/>
  <c r="M45" i="18" s="1"/>
  <c r="K41" i="18"/>
  <c r="M41" i="18" s="1"/>
  <c r="K37" i="18"/>
  <c r="M37" i="18" s="1"/>
  <c r="K33" i="18"/>
  <c r="M33" i="18" s="1"/>
  <c r="K29" i="18"/>
  <c r="M29" i="18" s="1"/>
  <c r="K25" i="18"/>
  <c r="M25" i="18" s="1"/>
  <c r="K21" i="18"/>
  <c r="M21" i="18" s="1"/>
  <c r="K17" i="18"/>
  <c r="M17" i="18" s="1"/>
  <c r="K13" i="18"/>
  <c r="M13" i="18" s="1"/>
  <c r="K66" i="18"/>
  <c r="M66" i="18" s="1"/>
  <c r="K50" i="18"/>
  <c r="M50" i="18" s="1"/>
  <c r="K38" i="18"/>
  <c r="M38" i="18" s="1"/>
  <c r="K22" i="18"/>
  <c r="M22" i="18" s="1"/>
  <c r="K11" i="18"/>
  <c r="M11" i="18" s="1"/>
  <c r="K52" i="18"/>
  <c r="M52" i="18" s="1"/>
  <c r="K12" i="18"/>
  <c r="M12" i="18" s="1"/>
  <c r="K74" i="18"/>
  <c r="M74" i="18" s="1"/>
  <c r="K62" i="18"/>
  <c r="M62" i="18" s="1"/>
  <c r="K54" i="18"/>
  <c r="M54" i="18" s="1"/>
  <c r="K42" i="18"/>
  <c r="M42" i="18" s="1"/>
  <c r="K34" i="18"/>
  <c r="M34" i="18" s="1"/>
  <c r="K26" i="18"/>
  <c r="M26" i="18" s="1"/>
  <c r="K14" i="18"/>
  <c r="M14" i="18" s="1"/>
  <c r="K72" i="18"/>
  <c r="M72" i="18" s="1"/>
  <c r="K68" i="18"/>
  <c r="M68" i="18" s="1"/>
  <c r="K64" i="18"/>
  <c r="M64" i="18" s="1"/>
  <c r="K60" i="18"/>
  <c r="M60" i="18" s="1"/>
  <c r="K56" i="18"/>
  <c r="M56" i="18" s="1"/>
  <c r="K48" i="18"/>
  <c r="M48" i="18" s="1"/>
  <c r="K44" i="18"/>
  <c r="M44" i="18" s="1"/>
  <c r="K40" i="18"/>
  <c r="M40" i="18" s="1"/>
  <c r="K36" i="18"/>
  <c r="M36" i="18" s="1"/>
  <c r="K32" i="18"/>
  <c r="M32" i="18" s="1"/>
  <c r="K28" i="18"/>
  <c r="M28" i="18" s="1"/>
  <c r="K24" i="18"/>
  <c r="M24" i="18" s="1"/>
  <c r="K20" i="18"/>
  <c r="M20" i="18" s="1"/>
  <c r="K16" i="18"/>
  <c r="M16" i="18" s="1"/>
  <c r="K10" i="18"/>
  <c r="M10" i="18" s="1"/>
  <c r="K71" i="18"/>
  <c r="M71" i="18" s="1"/>
  <c r="K67" i="18"/>
  <c r="M67" i="18" s="1"/>
  <c r="K63" i="18"/>
  <c r="M63" i="18" s="1"/>
  <c r="K59" i="18"/>
  <c r="M59" i="18" s="1"/>
  <c r="K55" i="18"/>
  <c r="M55" i="18" s="1"/>
  <c r="K51" i="18"/>
  <c r="M51" i="18" s="1"/>
  <c r="K47" i="18"/>
  <c r="M47" i="18" s="1"/>
  <c r="K43" i="18"/>
  <c r="M43" i="18" s="1"/>
  <c r="K39" i="18"/>
  <c r="M39" i="18" s="1"/>
  <c r="K35" i="18"/>
  <c r="M35" i="18" s="1"/>
  <c r="K31" i="18"/>
  <c r="M31" i="18" s="1"/>
  <c r="K27" i="18"/>
  <c r="M27" i="18" s="1"/>
  <c r="K23" i="18"/>
  <c r="M23" i="18" s="1"/>
  <c r="K19" i="18"/>
  <c r="M19" i="18" s="1"/>
  <c r="K15" i="18"/>
  <c r="M15" i="18" s="1"/>
  <c r="M73" i="18"/>
  <c r="I156" i="18" l="1"/>
  <c r="N156" i="18" l="1"/>
  <c r="O156" i="18"/>
  <c r="F62" i="18" l="1"/>
  <c r="I62" i="18" l="1"/>
  <c r="N62" i="18" s="1"/>
  <c r="E62" i="18"/>
  <c r="O62" i="18" l="1"/>
  <c r="L47" i="19" l="1"/>
  <c r="F9" i="18" l="1"/>
  <c r="I82" i="18" l="1"/>
  <c r="N82" i="18" l="1"/>
  <c r="O82" i="18"/>
  <c r="E25" i="13" l="1"/>
  <c r="I25" i="13" s="1"/>
  <c r="J25" i="13" s="1"/>
  <c r="E23" i="13"/>
  <c r="F23" i="13" s="1"/>
  <c r="G23" i="13" s="1"/>
  <c r="E22" i="13"/>
  <c r="F22" i="13"/>
  <c r="G22" i="13" s="1"/>
  <c r="E17" i="13"/>
  <c r="F17" i="13" s="1"/>
  <c r="G17" i="13" s="1"/>
  <c r="E20" i="13"/>
  <c r="F20" i="13" s="1"/>
  <c r="G20" i="13" s="1"/>
  <c r="G8" i="13"/>
  <c r="I8" i="13" s="1"/>
  <c r="J8" i="13" s="1"/>
  <c r="G9" i="13"/>
  <c r="I9" i="13" s="1"/>
  <c r="J9" i="13" s="1"/>
  <c r="G10" i="13"/>
  <c r="I10" i="13" s="1"/>
  <c r="J10" i="13" s="1"/>
  <c r="G11" i="13"/>
  <c r="I11" i="13" s="1"/>
  <c r="J11" i="13" s="1"/>
  <c r="G12" i="13"/>
  <c r="I12" i="13" s="1"/>
  <c r="J12" i="13" s="1"/>
  <c r="G6" i="13"/>
  <c r="I6" i="13" s="1"/>
  <c r="J6" i="13" s="1"/>
  <c r="G7" i="13"/>
  <c r="I7" i="13" s="1"/>
  <c r="J7" i="13" l="1"/>
  <c r="I222" i="18" l="1"/>
  <c r="N222" i="18" l="1"/>
  <c r="O222" i="18"/>
  <c r="I218" i="18"/>
  <c r="I220" i="18"/>
  <c r="I217" i="18"/>
  <c r="I221" i="18"/>
  <c r="N221" i="18" l="1"/>
  <c r="O221" i="18"/>
  <c r="N220" i="18"/>
  <c r="O220" i="18"/>
  <c r="N217" i="18"/>
  <c r="O217" i="18"/>
  <c r="N218" i="18"/>
  <c r="O218" i="18"/>
  <c r="I198" i="18"/>
  <c r="I215" i="18"/>
  <c r="I200" i="18"/>
  <c r="I211" i="18"/>
  <c r="I195" i="18"/>
  <c r="I213" i="18"/>
  <c r="I194" i="18"/>
  <c r="I212" i="18"/>
  <c r="I214" i="18"/>
  <c r="I203" i="18"/>
  <c r="I197" i="18"/>
  <c r="I193" i="18"/>
  <c r="I201" i="18"/>
  <c r="I202" i="18"/>
  <c r="I216" i="18"/>
  <c r="I199" i="18"/>
  <c r="I196" i="18"/>
  <c r="N196" i="18" l="1"/>
  <c r="O196" i="18"/>
  <c r="N216" i="18"/>
  <c r="O216" i="18"/>
  <c r="N201" i="18"/>
  <c r="O201" i="18"/>
  <c r="N197" i="18"/>
  <c r="O197" i="18"/>
  <c r="N214" i="18"/>
  <c r="O214" i="18"/>
  <c r="N194" i="18"/>
  <c r="O194" i="18"/>
  <c r="N195" i="18"/>
  <c r="O195" i="18"/>
  <c r="N200" i="18"/>
  <c r="O200" i="18"/>
  <c r="N198" i="18"/>
  <c r="O198" i="18"/>
  <c r="N199" i="18"/>
  <c r="O199" i="18"/>
  <c r="N202" i="18"/>
  <c r="O202" i="18"/>
  <c r="N193" i="18"/>
  <c r="O193" i="18"/>
  <c r="N203" i="18"/>
  <c r="O203" i="18"/>
  <c r="N212" i="18"/>
  <c r="O212" i="18"/>
  <c r="N213" i="18"/>
  <c r="O213" i="18"/>
  <c r="N211" i="18"/>
  <c r="O211" i="18"/>
  <c r="N215" i="18"/>
  <c r="O215" i="18"/>
  <c r="I189" i="18"/>
  <c r="I191" i="18"/>
  <c r="I192" i="18"/>
  <c r="I190" i="18"/>
  <c r="I188" i="18"/>
  <c r="N190" i="18" l="1"/>
  <c r="O190" i="18"/>
  <c r="N191" i="18"/>
  <c r="O191" i="18"/>
  <c r="N188" i="18"/>
  <c r="O188" i="18"/>
  <c r="N192" i="18"/>
  <c r="O192" i="18"/>
  <c r="N189" i="18"/>
  <c r="O189" i="18"/>
  <c r="I173" i="18" l="1"/>
  <c r="I174" i="18"/>
  <c r="I175" i="18"/>
  <c r="N173" i="18" l="1"/>
  <c r="O173" i="18"/>
  <c r="N175" i="18"/>
  <c r="O175" i="18"/>
  <c r="N174" i="18"/>
  <c r="O174" i="18"/>
  <c r="I104" i="18" l="1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I120" i="18"/>
  <c r="I121" i="18"/>
  <c r="I122" i="18"/>
  <c r="I123" i="18"/>
  <c r="I124" i="18"/>
  <c r="I125" i="18"/>
  <c r="I126" i="18"/>
  <c r="I127" i="18"/>
  <c r="I128" i="18"/>
  <c r="I129" i="18"/>
  <c r="I130" i="18"/>
  <c r="I131" i="18"/>
  <c r="I132" i="18"/>
  <c r="I133" i="18"/>
  <c r="I134" i="18"/>
  <c r="I135" i="18"/>
  <c r="I136" i="18"/>
  <c r="I137" i="18"/>
  <c r="I138" i="18"/>
  <c r="I139" i="18"/>
  <c r="I140" i="18"/>
  <c r="I141" i="18"/>
  <c r="I142" i="18"/>
  <c r="I143" i="18"/>
  <c r="I144" i="18"/>
  <c r="I145" i="18"/>
  <c r="I146" i="18"/>
  <c r="I147" i="18"/>
  <c r="I148" i="18"/>
  <c r="I149" i="18"/>
  <c r="I150" i="18"/>
  <c r="I151" i="18"/>
  <c r="I152" i="18"/>
  <c r="I153" i="18"/>
  <c r="I154" i="18"/>
  <c r="I155" i="18"/>
  <c r="I157" i="18"/>
  <c r="I158" i="18"/>
  <c r="I159" i="18"/>
  <c r="I160" i="18"/>
  <c r="I161" i="18"/>
  <c r="I162" i="18"/>
  <c r="I163" i="18"/>
  <c r="I164" i="18"/>
  <c r="I165" i="18"/>
  <c r="I166" i="18"/>
  <c r="I167" i="18"/>
  <c r="I168" i="18"/>
  <c r="I103" i="18"/>
  <c r="N162" i="18" l="1"/>
  <c r="O162" i="18"/>
  <c r="N145" i="18"/>
  <c r="O145" i="18"/>
  <c r="N129" i="18"/>
  <c r="O129" i="18"/>
  <c r="N121" i="18"/>
  <c r="O121" i="18"/>
  <c r="N109" i="18"/>
  <c r="O109" i="18"/>
  <c r="N103" i="18"/>
  <c r="O103" i="18"/>
  <c r="N157" i="18"/>
  <c r="O157" i="18"/>
  <c r="N148" i="18"/>
  <c r="O148" i="18"/>
  <c r="N144" i="18"/>
  <c r="O144" i="18"/>
  <c r="N140" i="18"/>
  <c r="O140" i="18"/>
  <c r="N136" i="18"/>
  <c r="O136" i="18"/>
  <c r="N132" i="18"/>
  <c r="O132" i="18"/>
  <c r="N128" i="18"/>
  <c r="O128" i="18"/>
  <c r="N124" i="18"/>
  <c r="O124" i="18"/>
  <c r="N120" i="18"/>
  <c r="O120" i="18"/>
  <c r="N116" i="18"/>
  <c r="O116" i="18"/>
  <c r="N112" i="18"/>
  <c r="O112" i="18"/>
  <c r="N108" i="18"/>
  <c r="O108" i="18"/>
  <c r="N104" i="18"/>
  <c r="O104" i="18"/>
  <c r="N158" i="18"/>
  <c r="O158" i="18"/>
  <c r="N149" i="18"/>
  <c r="O149" i="18"/>
  <c r="N141" i="18"/>
  <c r="O141" i="18"/>
  <c r="N133" i="18"/>
  <c r="O133" i="18"/>
  <c r="N125" i="18"/>
  <c r="O125" i="18"/>
  <c r="N117" i="18"/>
  <c r="O117" i="18"/>
  <c r="N105" i="18"/>
  <c r="O105" i="18"/>
  <c r="N165" i="18"/>
  <c r="O165" i="18"/>
  <c r="N161" i="18"/>
  <c r="O161" i="18"/>
  <c r="N152" i="18"/>
  <c r="O152" i="18"/>
  <c r="N168" i="18"/>
  <c r="O168" i="18"/>
  <c r="N164" i="18"/>
  <c r="O164" i="18"/>
  <c r="N160" i="18"/>
  <c r="O160" i="18"/>
  <c r="N155" i="18"/>
  <c r="O155" i="18"/>
  <c r="N151" i="18"/>
  <c r="O151" i="18"/>
  <c r="N147" i="18"/>
  <c r="O147" i="18"/>
  <c r="N143" i="18"/>
  <c r="O143" i="18"/>
  <c r="N139" i="18"/>
  <c r="O139" i="18"/>
  <c r="N135" i="18"/>
  <c r="O135" i="18"/>
  <c r="N131" i="18"/>
  <c r="O131" i="18"/>
  <c r="N127" i="18"/>
  <c r="O127" i="18"/>
  <c r="N123" i="18"/>
  <c r="O123" i="18"/>
  <c r="N119" i="18"/>
  <c r="O119" i="18"/>
  <c r="N115" i="18"/>
  <c r="O115" i="18"/>
  <c r="N111" i="18"/>
  <c r="O111" i="18"/>
  <c r="N107" i="18"/>
  <c r="O107" i="18"/>
  <c r="N166" i="18"/>
  <c r="O166" i="18"/>
  <c r="N153" i="18"/>
  <c r="O153" i="18"/>
  <c r="N137" i="18"/>
  <c r="O137" i="18"/>
  <c r="N167" i="18"/>
  <c r="O167" i="18"/>
  <c r="N163" i="18"/>
  <c r="O163" i="18"/>
  <c r="N159" i="18"/>
  <c r="O159" i="18"/>
  <c r="N154" i="18"/>
  <c r="O154" i="18"/>
  <c r="N150" i="18"/>
  <c r="O150" i="18"/>
  <c r="N146" i="18"/>
  <c r="O146" i="18"/>
  <c r="N142" i="18"/>
  <c r="O142" i="18"/>
  <c r="N138" i="18"/>
  <c r="O138" i="18"/>
  <c r="N134" i="18"/>
  <c r="O134" i="18"/>
  <c r="N130" i="18"/>
  <c r="O130" i="18"/>
  <c r="N126" i="18"/>
  <c r="O126" i="18"/>
  <c r="N122" i="18"/>
  <c r="O122" i="18"/>
  <c r="N118" i="18"/>
  <c r="O118" i="18"/>
  <c r="N114" i="18"/>
  <c r="O114" i="18"/>
  <c r="N110" i="18"/>
  <c r="O110" i="18"/>
  <c r="N106" i="18"/>
  <c r="O106" i="18"/>
  <c r="N113" i="18"/>
  <c r="O113" i="18"/>
  <c r="S87" i="18" l="1"/>
  <c r="S86" i="18"/>
  <c r="I84" i="18" l="1"/>
  <c r="N84" i="18" s="1"/>
  <c r="O84" i="18" l="1"/>
  <c r="I87" i="18" l="1"/>
  <c r="I86" i="18"/>
  <c r="I81" i="18"/>
  <c r="N81" i="18" l="1"/>
  <c r="O81" i="18"/>
  <c r="N87" i="18"/>
  <c r="O87" i="18"/>
  <c r="N86" i="18"/>
  <c r="O86" i="18"/>
  <c r="F10" i="18" l="1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E41" i="18" l="1"/>
  <c r="E37" i="18"/>
  <c r="E33" i="18"/>
  <c r="E29" i="18"/>
  <c r="E25" i="18"/>
  <c r="E21" i="18"/>
  <c r="E17" i="18"/>
  <c r="E13" i="18"/>
  <c r="E40" i="18"/>
  <c r="E36" i="18"/>
  <c r="E32" i="18"/>
  <c r="E28" i="18"/>
  <c r="E24" i="18"/>
  <c r="E20" i="18"/>
  <c r="E16" i="18"/>
  <c r="E12" i="18"/>
  <c r="E39" i="18"/>
  <c r="E35" i="18"/>
  <c r="E31" i="18"/>
  <c r="E27" i="18"/>
  <c r="E23" i="18"/>
  <c r="E19" i="18"/>
  <c r="E15" i="18"/>
  <c r="E11" i="18"/>
  <c r="E9" i="18"/>
  <c r="E38" i="18"/>
  <c r="E34" i="18"/>
  <c r="E30" i="18"/>
  <c r="E26" i="18"/>
  <c r="E22" i="18"/>
  <c r="E18" i="18"/>
  <c r="E14" i="18"/>
  <c r="E10" i="18"/>
  <c r="G9" i="18" l="1"/>
  <c r="I29" i="18"/>
  <c r="F42" i="18"/>
  <c r="I40" i="18"/>
  <c r="I36" i="18"/>
  <c r="I24" i="18"/>
  <c r="I34" i="18"/>
  <c r="I26" i="18"/>
  <c r="I31" i="18" l="1"/>
  <c r="N31" i="18" s="1"/>
  <c r="I41" i="18"/>
  <c r="O41" i="18" s="1"/>
  <c r="I30" i="18"/>
  <c r="N30" i="18" s="1"/>
  <c r="I17" i="18"/>
  <c r="O17" i="18" s="1"/>
  <c r="I39" i="18"/>
  <c r="I37" i="18"/>
  <c r="I15" i="18"/>
  <c r="O15" i="18" s="1"/>
  <c r="I16" i="18"/>
  <c r="O16" i="18" s="1"/>
  <c r="I32" i="18"/>
  <c r="O32" i="18" s="1"/>
  <c r="I18" i="18"/>
  <c r="I19" i="18"/>
  <c r="O19" i="18" s="1"/>
  <c r="I20" i="18"/>
  <c r="N20" i="18" s="1"/>
  <c r="I33" i="18"/>
  <c r="O33" i="18" s="1"/>
  <c r="I22" i="18"/>
  <c r="N22" i="18" s="1"/>
  <c r="I10" i="18"/>
  <c r="I27" i="18"/>
  <c r="I11" i="18"/>
  <c r="O11" i="18" s="1"/>
  <c r="I28" i="18"/>
  <c r="I12" i="18"/>
  <c r="I25" i="18"/>
  <c r="I13" i="18"/>
  <c r="O13" i="18" s="1"/>
  <c r="I88" i="18"/>
  <c r="N88" i="18" s="1"/>
  <c r="N40" i="18"/>
  <c r="O40" i="18"/>
  <c r="N24" i="18"/>
  <c r="O24" i="18"/>
  <c r="N34" i="18"/>
  <c r="O34" i="18"/>
  <c r="N29" i="18"/>
  <c r="O29" i="18"/>
  <c r="N26" i="18"/>
  <c r="O26" i="18"/>
  <c r="N36" i="18"/>
  <c r="O36" i="18"/>
  <c r="E42" i="18"/>
  <c r="F43" i="18"/>
  <c r="I23" i="18"/>
  <c r="I35" i="18"/>
  <c r="I42" i="18"/>
  <c r="I14" i="18"/>
  <c r="I21" i="18"/>
  <c r="I38" i="18"/>
  <c r="N41" i="18" l="1"/>
  <c r="N32" i="18"/>
  <c r="N33" i="18"/>
  <c r="N15" i="18"/>
  <c r="N16" i="18"/>
  <c r="N11" i="18"/>
  <c r="N19" i="18"/>
  <c r="N17" i="18"/>
  <c r="O20" i="18"/>
  <c r="O31" i="18"/>
  <c r="O22" i="18"/>
  <c r="O30" i="18"/>
  <c r="N13" i="18"/>
  <c r="I9" i="18"/>
  <c r="N9" i="18" s="1"/>
  <c r="O88" i="18"/>
  <c r="N39" i="18"/>
  <c r="O39" i="18"/>
  <c r="N37" i="18"/>
  <c r="O37" i="18"/>
  <c r="N38" i="18"/>
  <c r="O38" i="18"/>
  <c r="N14" i="18"/>
  <c r="O14" i="18"/>
  <c r="N35" i="18"/>
  <c r="O35" i="18"/>
  <c r="N27" i="18"/>
  <c r="O27" i="18"/>
  <c r="N23" i="18"/>
  <c r="O23" i="18"/>
  <c r="N28" i="18"/>
  <c r="O28" i="18"/>
  <c r="N10" i="18"/>
  <c r="O10" i="18"/>
  <c r="N25" i="18"/>
  <c r="O25" i="18"/>
  <c r="N18" i="18"/>
  <c r="O18" i="18"/>
  <c r="N21" i="18"/>
  <c r="O21" i="18"/>
  <c r="N42" i="18"/>
  <c r="O42" i="18"/>
  <c r="N12" i="18"/>
  <c r="O12" i="18"/>
  <c r="E43" i="18"/>
  <c r="F44" i="18"/>
  <c r="I43" i="18" l="1"/>
  <c r="O43" i="18" s="1"/>
  <c r="O9" i="18"/>
  <c r="E44" i="18"/>
  <c r="N43" i="18" l="1"/>
  <c r="I44" i="18"/>
  <c r="N44" i="18" s="1"/>
  <c r="E45" i="18"/>
  <c r="F45" i="18"/>
  <c r="I45" i="18" l="1"/>
  <c r="O45" i="18" s="1"/>
  <c r="O44" i="18"/>
  <c r="E46" i="18"/>
  <c r="F46" i="18"/>
  <c r="F47" i="18"/>
  <c r="N45" i="18" l="1"/>
  <c r="I46" i="18"/>
  <c r="N46" i="18" s="1"/>
  <c r="G103" i="18"/>
  <c r="E47" i="18"/>
  <c r="O46" i="18" l="1"/>
  <c r="I47" i="18"/>
  <c r="N47" i="18" s="1"/>
  <c r="E48" i="18"/>
  <c r="F48" i="18"/>
  <c r="F49" i="18"/>
  <c r="O47" i="18" l="1"/>
  <c r="I48" i="18"/>
  <c r="O48" i="18" s="1"/>
  <c r="G11" i="18"/>
  <c r="E49" i="18"/>
  <c r="F50" i="18"/>
  <c r="N48" i="18" l="1"/>
  <c r="G104" i="18"/>
  <c r="G105" i="18"/>
  <c r="I49" i="18"/>
  <c r="G10" i="18"/>
  <c r="E50" i="18"/>
  <c r="G12" i="18" l="1"/>
  <c r="N49" i="18"/>
  <c r="O49" i="18"/>
  <c r="E51" i="18"/>
  <c r="F51" i="18"/>
  <c r="G13" i="18"/>
  <c r="I50" i="18"/>
  <c r="F52" i="18"/>
  <c r="I51" i="18" l="1"/>
  <c r="N51" i="18" s="1"/>
  <c r="G107" i="18"/>
  <c r="G106" i="18"/>
  <c r="N50" i="18"/>
  <c r="O50" i="18"/>
  <c r="G14" i="18"/>
  <c r="E52" i="18"/>
  <c r="F53" i="18"/>
  <c r="U15" i="5"/>
  <c r="S15" i="5"/>
  <c r="T15" i="5"/>
  <c r="AG27" i="5"/>
  <c r="AG28" i="5" s="1"/>
  <c r="AG29" i="5" s="1"/>
  <c r="O51" i="18" l="1"/>
  <c r="I52" i="18"/>
  <c r="O52" i="18" s="1"/>
  <c r="G15" i="18"/>
  <c r="G108" i="18"/>
  <c r="E53" i="18"/>
  <c r="F54" i="18"/>
  <c r="Y27" i="5"/>
  <c r="Y28" i="5" s="1"/>
  <c r="Y29" i="5" s="1"/>
  <c r="Q30" i="5"/>
  <c r="Q25" i="5"/>
  <c r="Q26" i="5" s="1"/>
  <c r="Q27" i="5" s="1"/>
  <c r="N52" i="18" l="1"/>
  <c r="I53" i="18"/>
  <c r="N53" i="18" s="1"/>
  <c r="G16" i="18"/>
  <c r="G109" i="18"/>
  <c r="G89" i="18"/>
  <c r="E54" i="18"/>
  <c r="F55" i="18"/>
  <c r="O9" i="5"/>
  <c r="O10" i="5"/>
  <c r="O11" i="5"/>
  <c r="O13" i="5"/>
  <c r="O14" i="5"/>
  <c r="O15" i="5"/>
  <c r="O16" i="5"/>
  <c r="O17" i="5"/>
  <c r="O18" i="5"/>
  <c r="O19" i="5"/>
  <c r="O20" i="5"/>
  <c r="O21" i="5"/>
  <c r="O22" i="5"/>
  <c r="O24" i="5"/>
  <c r="O8" i="5"/>
  <c r="O26" i="5" l="1"/>
  <c r="O27" i="5" s="1"/>
  <c r="O53" i="18"/>
  <c r="I54" i="18"/>
  <c r="N54" i="18" s="1"/>
  <c r="G110" i="18"/>
  <c r="G17" i="18"/>
  <c r="E55" i="18"/>
  <c r="G73" i="5"/>
  <c r="D73" i="5"/>
  <c r="H73" i="5" s="1"/>
  <c r="G72" i="5"/>
  <c r="D72" i="5"/>
  <c r="H72" i="5" s="1"/>
  <c r="G71" i="5"/>
  <c r="D71" i="5"/>
  <c r="H71" i="5" s="1"/>
  <c r="G70" i="5"/>
  <c r="D70" i="5"/>
  <c r="H70" i="5" s="1"/>
  <c r="G69" i="5"/>
  <c r="D69" i="5"/>
  <c r="H69" i="5" s="1"/>
  <c r="G68" i="5"/>
  <c r="D68" i="5"/>
  <c r="H68" i="5" s="1"/>
  <c r="G67" i="5"/>
  <c r="D67" i="5"/>
  <c r="H67" i="5" s="1"/>
  <c r="G66" i="5"/>
  <c r="D66" i="5"/>
  <c r="H66" i="5" s="1"/>
  <c r="G65" i="5"/>
  <c r="D65" i="5"/>
  <c r="H65" i="5" s="1"/>
  <c r="G64" i="5"/>
  <c r="D64" i="5"/>
  <c r="H64" i="5" s="1"/>
  <c r="H63" i="5"/>
  <c r="G63" i="5"/>
  <c r="I63" i="5" s="1"/>
  <c r="G62" i="5"/>
  <c r="D62" i="5"/>
  <c r="H62" i="5" s="1"/>
  <c r="G61" i="5"/>
  <c r="D61" i="5"/>
  <c r="H61" i="5" s="1"/>
  <c r="G60" i="5"/>
  <c r="D60" i="5"/>
  <c r="H60" i="5" s="1"/>
  <c r="G59" i="5"/>
  <c r="D59" i="5"/>
  <c r="H59" i="5" s="1"/>
  <c r="G58" i="5"/>
  <c r="D58" i="5"/>
  <c r="H58" i="5" s="1"/>
  <c r="G57" i="5"/>
  <c r="D57" i="5"/>
  <c r="H57" i="5" s="1"/>
  <c r="G56" i="5"/>
  <c r="D56" i="5"/>
  <c r="H56" i="5" s="1"/>
  <c r="G55" i="5"/>
  <c r="D55" i="5"/>
  <c r="H55" i="5" s="1"/>
  <c r="G54" i="5"/>
  <c r="D54" i="5"/>
  <c r="H54" i="5" s="1"/>
  <c r="G53" i="5"/>
  <c r="D53" i="5"/>
  <c r="H53" i="5" s="1"/>
  <c r="G52" i="5"/>
  <c r="D52" i="5"/>
  <c r="H52" i="5" s="1"/>
  <c r="G51" i="5"/>
  <c r="D51" i="5"/>
  <c r="H51" i="5" s="1"/>
  <c r="G50" i="5"/>
  <c r="D50" i="5"/>
  <c r="H50" i="5" s="1"/>
  <c r="G49" i="5"/>
  <c r="D49" i="5"/>
  <c r="H49" i="5" s="1"/>
  <c r="G48" i="5"/>
  <c r="D48" i="5"/>
  <c r="H48" i="5" s="1"/>
  <c r="G47" i="5"/>
  <c r="D47" i="5"/>
  <c r="H47" i="5" s="1"/>
  <c r="G46" i="5"/>
  <c r="D46" i="5"/>
  <c r="H46" i="5" s="1"/>
  <c r="G45" i="5"/>
  <c r="D45" i="5"/>
  <c r="H45" i="5" s="1"/>
  <c r="G44" i="5"/>
  <c r="D44" i="5"/>
  <c r="H44" i="5" s="1"/>
  <c r="G43" i="5"/>
  <c r="D43" i="5"/>
  <c r="H43" i="5" s="1"/>
  <c r="G42" i="5"/>
  <c r="D42" i="5"/>
  <c r="H42" i="5" s="1"/>
  <c r="G41" i="5"/>
  <c r="D41" i="5"/>
  <c r="H41" i="5" s="1"/>
  <c r="G40" i="5"/>
  <c r="D40" i="5"/>
  <c r="H40" i="5" s="1"/>
  <c r="G39" i="5"/>
  <c r="D39" i="5"/>
  <c r="H39" i="5" s="1"/>
  <c r="G38" i="5"/>
  <c r="D38" i="5"/>
  <c r="H38" i="5" s="1"/>
  <c r="H37" i="5"/>
  <c r="G37" i="5"/>
  <c r="I37" i="5" s="1"/>
  <c r="G36" i="5"/>
  <c r="D36" i="5"/>
  <c r="H36" i="5" s="1"/>
  <c r="G35" i="5"/>
  <c r="D35" i="5"/>
  <c r="H35" i="5" s="1"/>
  <c r="G34" i="5"/>
  <c r="D34" i="5"/>
  <c r="H34" i="5" s="1"/>
  <c r="G33" i="5"/>
  <c r="D33" i="5"/>
  <c r="H33" i="5" s="1"/>
  <c r="G32" i="5"/>
  <c r="D32" i="5"/>
  <c r="H32" i="5" s="1"/>
  <c r="G31" i="5"/>
  <c r="D31" i="5"/>
  <c r="H31" i="5" s="1"/>
  <c r="G30" i="5"/>
  <c r="D30" i="5"/>
  <c r="H30" i="5" s="1"/>
  <c r="H25" i="5"/>
  <c r="G25" i="5"/>
  <c r="I25" i="5" s="1"/>
  <c r="H24" i="5"/>
  <c r="G24" i="5"/>
  <c r="I24" i="5" s="1"/>
  <c r="H23" i="5"/>
  <c r="G23" i="5"/>
  <c r="I23" i="5" s="1"/>
  <c r="H22" i="5"/>
  <c r="G22" i="5"/>
  <c r="I22" i="5" s="1"/>
  <c r="H21" i="5"/>
  <c r="G21" i="5"/>
  <c r="I21" i="5" s="1"/>
  <c r="H20" i="5"/>
  <c r="G20" i="5"/>
  <c r="I20" i="5" s="1"/>
  <c r="H19" i="5"/>
  <c r="G19" i="5"/>
  <c r="I19" i="5" s="1"/>
  <c r="H18" i="5"/>
  <c r="G18" i="5"/>
  <c r="I18" i="5" s="1"/>
  <c r="H17" i="5"/>
  <c r="G17" i="5"/>
  <c r="I17" i="5" s="1"/>
  <c r="H16" i="5"/>
  <c r="G16" i="5"/>
  <c r="I16" i="5" s="1"/>
  <c r="H15" i="5"/>
  <c r="G15" i="5"/>
  <c r="I15" i="5" s="1"/>
  <c r="H14" i="5"/>
  <c r="G14" i="5"/>
  <c r="I14" i="5" s="1"/>
  <c r="I13" i="5"/>
  <c r="H13" i="5"/>
  <c r="G13" i="5"/>
  <c r="H12" i="5"/>
  <c r="G12" i="5"/>
  <c r="I12" i="5" s="1"/>
  <c r="H11" i="5"/>
  <c r="G11" i="5"/>
  <c r="I11" i="5" s="1"/>
  <c r="H10" i="5"/>
  <c r="G10" i="5"/>
  <c r="I10" i="5" s="1"/>
  <c r="H9" i="5"/>
  <c r="G9" i="5"/>
  <c r="I9" i="5" s="1"/>
  <c r="H8" i="5"/>
  <c r="G8" i="5"/>
  <c r="I8" i="5" s="1"/>
  <c r="H7" i="5"/>
  <c r="G7" i="5"/>
  <c r="I7" i="5" s="1"/>
  <c r="H6" i="5"/>
  <c r="G6" i="5"/>
  <c r="I6" i="5" s="1"/>
  <c r="H5" i="5"/>
  <c r="G5" i="5"/>
  <c r="I5" i="5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H4" i="5"/>
  <c r="G4" i="5"/>
  <c r="I4" i="5" s="1"/>
  <c r="I57" i="5" l="1"/>
  <c r="I67" i="5"/>
  <c r="I50" i="5"/>
  <c r="I46" i="5"/>
  <c r="I71" i="5"/>
  <c r="I32" i="5"/>
  <c r="I38" i="5"/>
  <c r="I42" i="5"/>
  <c r="O54" i="18"/>
  <c r="I55" i="18"/>
  <c r="N55" i="18" s="1"/>
  <c r="I31" i="5"/>
  <c r="I33" i="5"/>
  <c r="I41" i="5"/>
  <c r="I54" i="5"/>
  <c r="I56" i="5"/>
  <c r="I58" i="5"/>
  <c r="I62" i="5"/>
  <c r="I49" i="5"/>
  <c r="I70" i="5"/>
  <c r="G19" i="18"/>
  <c r="G18" i="18"/>
  <c r="G111" i="18"/>
  <c r="E56" i="18"/>
  <c r="F56" i="18"/>
  <c r="I183" i="18"/>
  <c r="I185" i="18"/>
  <c r="I184" i="18"/>
  <c r="F57" i="18"/>
  <c r="I30" i="5"/>
  <c r="I34" i="5"/>
  <c r="I48" i="5"/>
  <c r="I55" i="5"/>
  <c r="I59" i="5"/>
  <c r="I40" i="5"/>
  <c r="I47" i="5"/>
  <c r="I51" i="5"/>
  <c r="I68" i="5"/>
  <c r="I72" i="5"/>
  <c r="H74" i="5"/>
  <c r="I39" i="5"/>
  <c r="I43" i="5"/>
  <c r="I64" i="5"/>
  <c r="A68" i="5"/>
  <c r="A69" i="5" s="1"/>
  <c r="A70" i="5" s="1"/>
  <c r="A71" i="5" s="1"/>
  <c r="A72" i="5" s="1"/>
  <c r="A73" i="5" s="1"/>
  <c r="A67" i="5"/>
  <c r="I69" i="5"/>
  <c r="I35" i="5"/>
  <c r="I36" i="5"/>
  <c r="I44" i="5"/>
  <c r="I45" i="5"/>
  <c r="I52" i="5"/>
  <c r="I53" i="5"/>
  <c r="I60" i="5"/>
  <c r="I61" i="5"/>
  <c r="I65" i="5"/>
  <c r="I66" i="5"/>
  <c r="I73" i="5"/>
  <c r="O55" i="18" l="1"/>
  <c r="I56" i="18"/>
  <c r="N56" i="18" s="1"/>
  <c r="I74" i="5"/>
  <c r="G112" i="18"/>
  <c r="G20" i="18"/>
  <c r="G90" i="18"/>
  <c r="N183" i="18"/>
  <c r="O183" i="18"/>
  <c r="N184" i="18"/>
  <c r="O184" i="18"/>
  <c r="N185" i="18"/>
  <c r="O185" i="18"/>
  <c r="E57" i="18"/>
  <c r="F58" i="18"/>
  <c r="I57" i="18" l="1"/>
  <c r="N57" i="18" s="1"/>
  <c r="O56" i="18"/>
  <c r="G113" i="18"/>
  <c r="G21" i="18"/>
  <c r="E58" i="18"/>
  <c r="F59" i="18"/>
  <c r="O57" i="18" l="1"/>
  <c r="I58" i="18"/>
  <c r="N58" i="18" s="1"/>
  <c r="G114" i="18"/>
  <c r="G22" i="18"/>
  <c r="G91" i="18"/>
  <c r="E59" i="18"/>
  <c r="F60" i="18"/>
  <c r="A19" i="3"/>
  <c r="D20" i="3" s="1"/>
  <c r="E25" i="3"/>
  <c r="A7" i="3"/>
  <c r="D8" i="3" s="1"/>
  <c r="I59" i="18" l="1"/>
  <c r="N59" i="18" s="1"/>
  <c r="O58" i="18"/>
  <c r="G23" i="18"/>
  <c r="G115" i="18"/>
  <c r="E60" i="18"/>
  <c r="O59" i="18" l="1"/>
  <c r="I60" i="18"/>
  <c r="O60" i="18" s="1"/>
  <c r="G24" i="18"/>
  <c r="G116" i="18"/>
  <c r="E61" i="18"/>
  <c r="F61" i="18"/>
  <c r="F63" i="18"/>
  <c r="N60" i="18" l="1"/>
  <c r="I61" i="18"/>
  <c r="N61" i="18" s="1"/>
  <c r="G25" i="18"/>
  <c r="G117" i="18"/>
  <c r="E63" i="18"/>
  <c r="F64" i="18"/>
  <c r="O61" i="18" l="1"/>
  <c r="I63" i="18"/>
  <c r="O63" i="18" s="1"/>
  <c r="G26" i="18"/>
  <c r="G118" i="18"/>
  <c r="G92" i="18"/>
  <c r="I172" i="18"/>
  <c r="I170" i="18"/>
  <c r="I171" i="18"/>
  <c r="E64" i="18"/>
  <c r="F65" i="18"/>
  <c r="N63" i="18" l="1"/>
  <c r="I64" i="18"/>
  <c r="N64" i="18" s="1"/>
  <c r="G119" i="18"/>
  <c r="G120" i="18"/>
  <c r="G27" i="18"/>
  <c r="N171" i="18"/>
  <c r="O171" i="18"/>
  <c r="N170" i="18"/>
  <c r="O170" i="18"/>
  <c r="N172" i="18"/>
  <c r="O172" i="18"/>
  <c r="E65" i="18"/>
  <c r="F66" i="18"/>
  <c r="I65" i="18" l="1"/>
  <c r="N65" i="18" s="1"/>
  <c r="O64" i="18"/>
  <c r="G28" i="18"/>
  <c r="E66" i="18"/>
  <c r="O65" i="18" l="1"/>
  <c r="I66" i="18"/>
  <c r="O66" i="18" s="1"/>
  <c r="G29" i="18"/>
  <c r="G121" i="18"/>
  <c r="E67" i="18"/>
  <c r="F67" i="18"/>
  <c r="F68" i="18"/>
  <c r="I67" i="18" l="1"/>
  <c r="O67" i="18" s="1"/>
  <c r="N66" i="18"/>
  <c r="G30" i="18"/>
  <c r="G122" i="18"/>
  <c r="E68" i="18"/>
  <c r="F69" i="18"/>
  <c r="N67" i="18" l="1"/>
  <c r="I68" i="18"/>
  <c r="O68" i="18" s="1"/>
  <c r="G190" i="18"/>
  <c r="G123" i="18"/>
  <c r="G31" i="18"/>
  <c r="E69" i="18"/>
  <c r="F70" i="18"/>
  <c r="N68" i="18" l="1"/>
  <c r="I69" i="18"/>
  <c r="N69" i="18" s="1"/>
  <c r="G32" i="18"/>
  <c r="G124" i="18"/>
  <c r="G191" i="18"/>
  <c r="E70" i="18"/>
  <c r="O69" i="18" l="1"/>
  <c r="I70" i="18"/>
  <c r="O70" i="18" s="1"/>
  <c r="G33" i="18"/>
  <c r="G192" i="18"/>
  <c r="G125" i="18"/>
  <c r="E71" i="18"/>
  <c r="F71" i="18"/>
  <c r="N70" i="18" l="1"/>
  <c r="I71" i="18"/>
  <c r="N71" i="18" s="1"/>
  <c r="G34" i="18"/>
  <c r="G126" i="18"/>
  <c r="E72" i="18"/>
  <c r="F72" i="18"/>
  <c r="O71" i="18" l="1"/>
  <c r="I72" i="18"/>
  <c r="O72" i="18" s="1"/>
  <c r="F73" i="18"/>
  <c r="G193" i="18"/>
  <c r="G93" i="18"/>
  <c r="G127" i="18"/>
  <c r="G35" i="18"/>
  <c r="I177" i="18"/>
  <c r="I178" i="18"/>
  <c r="I176" i="18"/>
  <c r="E73" i="18"/>
  <c r="N72" i="18" l="1"/>
  <c r="I73" i="18"/>
  <c r="O73" i="18" s="1"/>
  <c r="F74" i="18"/>
  <c r="G129" i="18"/>
  <c r="G94" i="18"/>
  <c r="G128" i="18"/>
  <c r="N178" i="18"/>
  <c r="O178" i="18"/>
  <c r="N177" i="18"/>
  <c r="O177" i="18"/>
  <c r="G36" i="18"/>
  <c r="N176" i="18"/>
  <c r="O176" i="18"/>
  <c r="I74" i="18"/>
  <c r="E74" i="18"/>
  <c r="N73" i="18" l="1"/>
  <c r="G37" i="18"/>
  <c r="G95" i="18"/>
  <c r="N74" i="18"/>
  <c r="O74" i="18"/>
  <c r="I209" i="18"/>
  <c r="I210" i="18"/>
  <c r="I208" i="18"/>
  <c r="I205" i="18"/>
  <c r="I206" i="18"/>
  <c r="I204" i="18"/>
  <c r="G130" i="18" l="1"/>
  <c r="G38" i="18"/>
  <c r="G194" i="18"/>
  <c r="I79" i="18"/>
  <c r="N79" i="18" s="1"/>
  <c r="N205" i="18"/>
  <c r="O205" i="18"/>
  <c r="N208" i="18"/>
  <c r="O208" i="18"/>
  <c r="N204" i="18"/>
  <c r="O204" i="18"/>
  <c r="N210" i="18"/>
  <c r="O210" i="18"/>
  <c r="N206" i="18"/>
  <c r="O206" i="18"/>
  <c r="N209" i="18"/>
  <c r="O209" i="18"/>
  <c r="G39" i="18" l="1"/>
  <c r="G131" i="18"/>
  <c r="O79" i="18"/>
  <c r="G132" i="18" l="1"/>
  <c r="G195" i="18"/>
  <c r="G40" i="18"/>
  <c r="S80" i="18"/>
  <c r="S78" i="18"/>
  <c r="S83" i="18"/>
  <c r="G133" i="18" l="1"/>
  <c r="G41" i="18"/>
  <c r="G196" i="18"/>
  <c r="G42" i="18" l="1"/>
  <c r="G197" i="18"/>
  <c r="G134" i="18"/>
  <c r="G198" i="18" l="1"/>
  <c r="G43" i="18"/>
  <c r="G135" i="18"/>
  <c r="G199" i="18" l="1"/>
  <c r="G44" i="18"/>
  <c r="G136" i="18"/>
  <c r="G45" i="18" l="1"/>
  <c r="G200" i="18"/>
  <c r="G96" i="18"/>
  <c r="G137" i="18"/>
  <c r="G46" i="18" l="1"/>
  <c r="G138" i="18"/>
  <c r="G140" i="18" l="1"/>
  <c r="G47" i="18"/>
  <c r="G139" i="18"/>
  <c r="G48" i="18" l="1"/>
  <c r="G97" i="18" l="1"/>
  <c r="G188" i="18"/>
  <c r="G49" i="18"/>
  <c r="G141" i="18"/>
  <c r="G142" i="18" l="1"/>
  <c r="G50" i="18"/>
  <c r="G189" i="18"/>
  <c r="G51" i="18" l="1"/>
  <c r="G143" i="18"/>
  <c r="G187" i="18" l="1"/>
  <c r="G178" i="18"/>
  <c r="G179" i="18"/>
  <c r="G182" i="18"/>
  <c r="G176" i="18"/>
  <c r="G201" i="18"/>
  <c r="G98" i="18"/>
  <c r="G181" i="18"/>
  <c r="G52" i="18"/>
  <c r="G144" i="18"/>
  <c r="G177" i="18"/>
  <c r="G180" i="18"/>
  <c r="G145" i="18" l="1"/>
  <c r="G53" i="18"/>
  <c r="G202" i="18" l="1"/>
  <c r="G146" i="18"/>
  <c r="G54" i="18"/>
  <c r="G55" i="18" l="1"/>
  <c r="G185" i="18"/>
  <c r="G203" i="18"/>
  <c r="G147" i="18"/>
  <c r="G148" i="18" l="1"/>
  <c r="G56" i="18"/>
  <c r="G184" i="18" l="1"/>
  <c r="G186" i="18"/>
  <c r="G57" i="18"/>
  <c r="G149" i="18"/>
  <c r="G183" i="18" l="1"/>
  <c r="G150" i="18"/>
  <c r="G58" i="18"/>
  <c r="G151" i="18" l="1"/>
  <c r="G152" i="18"/>
  <c r="G99" i="18"/>
  <c r="G59" i="18"/>
  <c r="G61" i="18" l="1"/>
  <c r="G153" i="18"/>
  <c r="G60" i="18"/>
  <c r="G155" i="18" l="1"/>
  <c r="G154" i="18"/>
  <c r="G63" i="18"/>
  <c r="G62" i="18"/>
  <c r="G100" i="18" l="1"/>
  <c r="G64" i="18"/>
  <c r="G156" i="18"/>
  <c r="G170" i="18"/>
  <c r="G172" i="18"/>
  <c r="G174" i="18"/>
  <c r="G171" i="18"/>
  <c r="G175" i="18"/>
  <c r="G157" i="18" l="1"/>
  <c r="G65" i="18"/>
  <c r="G173" i="18"/>
  <c r="G66" i="18" l="1"/>
  <c r="G158" i="18"/>
  <c r="G211" i="18"/>
  <c r="G212" i="18" l="1"/>
  <c r="G159" i="18"/>
  <c r="G67" i="18"/>
  <c r="G213" i="18" l="1"/>
  <c r="G160" i="18"/>
  <c r="G68" i="18"/>
  <c r="G214" i="18" l="1"/>
  <c r="G161" i="18"/>
  <c r="G69" i="18"/>
  <c r="G215" i="18" l="1"/>
  <c r="G162" i="18"/>
  <c r="G70" i="18"/>
  <c r="G216" i="18" l="1"/>
  <c r="G163" i="18"/>
  <c r="I85" i="18"/>
  <c r="G71" i="18"/>
  <c r="G72" i="18" l="1"/>
  <c r="G217" i="18"/>
  <c r="G164" i="18"/>
  <c r="N85" i="18"/>
  <c r="O85" i="18"/>
  <c r="G219" i="18"/>
  <c r="G73" i="18" l="1"/>
  <c r="G165" i="18"/>
  <c r="G218" i="18"/>
  <c r="G220" i="18" l="1"/>
  <c r="G166" i="18"/>
  <c r="G204" i="18"/>
  <c r="G206" i="18"/>
  <c r="G207" i="18"/>
  <c r="G209" i="18"/>
  <c r="G208" i="18"/>
  <c r="G205" i="18"/>
  <c r="G210" i="18"/>
  <c r="G74" i="18"/>
  <c r="G221" i="18" l="1"/>
  <c r="G167" i="18"/>
  <c r="G81" i="18"/>
  <c r="G222" i="18" l="1"/>
  <c r="G168" i="18"/>
  <c r="I83" i="18" l="1"/>
  <c r="N83" i="18" s="1"/>
  <c r="I80" i="18"/>
  <c r="O80" i="18" s="1"/>
  <c r="I78" i="18"/>
  <c r="O78" i="18" s="1"/>
  <c r="O83" i="18" l="1"/>
  <c r="N78" i="18"/>
  <c r="N80" i="18"/>
  <c r="S62" i="18" l="1"/>
  <c r="R62" i="18"/>
  <c r="R40" i="18"/>
  <c r="R24" i="18"/>
  <c r="R39" i="18"/>
  <c r="R63" i="18"/>
  <c r="R69" i="18"/>
  <c r="R72" i="18"/>
  <c r="R65" i="18"/>
  <c r="R58" i="18"/>
  <c r="R38" i="18"/>
  <c r="R22" i="18"/>
  <c r="R61" i="18"/>
  <c r="R31" i="18"/>
  <c r="R52" i="18"/>
  <c r="R48" i="18"/>
  <c r="R32" i="18"/>
  <c r="R53" i="18"/>
  <c r="R29" i="18"/>
  <c r="R46" i="18"/>
  <c r="R30" i="18"/>
  <c r="R74" i="18"/>
  <c r="R49" i="18"/>
  <c r="R16" i="18"/>
  <c r="R64" i="18"/>
  <c r="R41" i="18"/>
  <c r="R21" i="18"/>
  <c r="R17" i="18"/>
  <c r="R60" i="18"/>
  <c r="R71" i="18"/>
  <c r="R54" i="18"/>
  <c r="R44" i="18"/>
  <c r="R36" i="18"/>
  <c r="R28" i="18"/>
  <c r="R20" i="18"/>
  <c r="R70" i="18"/>
  <c r="R57" i="18"/>
  <c r="R47" i="18"/>
  <c r="R37" i="18"/>
  <c r="R25" i="18"/>
  <c r="R15" i="18"/>
  <c r="R73" i="18"/>
  <c r="R56" i="18"/>
  <c r="R67" i="18"/>
  <c r="R50" i="18"/>
  <c r="R42" i="18"/>
  <c r="R34" i="18"/>
  <c r="R26" i="18"/>
  <c r="R18" i="18"/>
  <c r="R66" i="18"/>
  <c r="R55" i="18"/>
  <c r="R45" i="18"/>
  <c r="R33" i="18"/>
  <c r="R23" i="18"/>
  <c r="R68" i="18"/>
  <c r="R59" i="18"/>
  <c r="R43" i="18"/>
  <c r="R35" i="18"/>
  <c r="R27" i="18"/>
  <c r="R19" i="18"/>
  <c r="S15" i="18"/>
  <c r="S17" i="18"/>
  <c r="S19" i="18"/>
  <c r="S21" i="18"/>
  <c r="S23" i="18"/>
  <c r="S25" i="18"/>
  <c r="S27" i="18"/>
  <c r="S29" i="18"/>
  <c r="S31" i="18"/>
  <c r="S33" i="18"/>
  <c r="S35" i="18"/>
  <c r="S37" i="18"/>
  <c r="S39" i="18"/>
  <c r="S41" i="18"/>
  <c r="S43" i="18"/>
  <c r="S45" i="18"/>
  <c r="S47" i="18"/>
  <c r="S49" i="18"/>
  <c r="S53" i="18"/>
  <c r="S55" i="18"/>
  <c r="S57" i="18"/>
  <c r="S59" i="18"/>
  <c r="S61" i="18"/>
  <c r="S64" i="18"/>
  <c r="S66" i="18"/>
  <c r="S68" i="18"/>
  <c r="S70" i="18"/>
  <c r="S72" i="18"/>
  <c r="S74" i="18"/>
  <c r="S16" i="18"/>
  <c r="S24" i="18"/>
  <c r="S32" i="18"/>
  <c r="S40" i="18"/>
  <c r="S48" i="18"/>
  <c r="S52" i="18"/>
  <c r="S56" i="18"/>
  <c r="S60" i="18"/>
  <c r="S65" i="18"/>
  <c r="S69" i="18"/>
  <c r="S73" i="18"/>
  <c r="S18" i="18"/>
  <c r="S26" i="18"/>
  <c r="S34" i="18"/>
  <c r="S42" i="18"/>
  <c r="S20" i="18"/>
  <c r="S28" i="18"/>
  <c r="S36" i="18"/>
  <c r="S44" i="18"/>
  <c r="S50" i="18"/>
  <c r="S54" i="18"/>
  <c r="S58" i="18"/>
  <c r="S63" i="18"/>
  <c r="S67" i="18"/>
  <c r="S71" i="18"/>
  <c r="S22" i="18"/>
  <c r="S30" i="18"/>
  <c r="S38" i="18"/>
  <c r="S46" i="18"/>
  <c r="S51" i="18" l="1"/>
  <c r="I187" i="18"/>
  <c r="R11" i="18"/>
  <c r="R14" i="18"/>
  <c r="R13" i="18"/>
  <c r="R12" i="18"/>
  <c r="S14" i="18"/>
  <c r="S11" i="18"/>
  <c r="S12" i="18"/>
  <c r="S13" i="18"/>
  <c r="R51" i="18"/>
  <c r="R10" i="18" l="1"/>
  <c r="S10" i="18"/>
  <c r="N187" i="18"/>
  <c r="N224" i="18" s="1"/>
  <c r="O187" i="18"/>
  <c r="O224" i="18" s="1"/>
  <c r="R9" i="18"/>
  <c r="S9" i="18" l="1"/>
</calcChain>
</file>

<file path=xl/comments1.xml><?xml version="1.0" encoding="utf-8"?>
<comments xmlns="http://schemas.openxmlformats.org/spreadsheetml/2006/main">
  <authors>
    <author>Autor</author>
  </authors>
  <commentList>
    <comment ref="G8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określonych oznaczeń - wykaz w katalogu - powiązać</t>
        </r>
      </text>
    </comment>
    <comment ref="I82" authorId="0" shapeId="0">
      <text>
        <r>
          <rPr>
            <b/>
            <sz val="9"/>
            <color indexed="81"/>
            <rFont val="Tahoma"/>
            <family val="2"/>
          </rPr>
          <t>dla 2 aparatów - 2 razy więcej</t>
        </r>
      </text>
    </comment>
    <comment ref="S82" authorId="0" shapeId="0">
      <text>
        <r>
          <rPr>
            <b/>
            <sz val="9"/>
            <color indexed="81"/>
            <rFont val="Tahoma"/>
            <family val="2"/>
          </rPr>
          <t>0,5 but wystarcza na tyd.; 1 rok=52 tyg; 52 tyg/2 tyg = 26 butelki; 26 butelki/6 butelek w op = 4.3 op /rok</t>
        </r>
      </text>
    </comment>
    <comment ref="I84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Przy wykonywaniu wit B12 - dodajemy 2,4 op/rok (poza mulitkontrolami)
</t>
        </r>
      </text>
    </comment>
    <comment ref="S84" authorId="0" shapeId="0">
      <text>
        <r>
          <rPr>
            <b/>
            <sz val="9"/>
            <color indexed="81"/>
            <rFont val="Tahoma"/>
            <family val="2"/>
          </rPr>
          <t>3 kubeczki zużywane są do konserwacji codziennej, 4 kubeczki zużywane są 1 x tyg na system check, dodatkowo codzienna multikontrola na 2 poziomach</t>
        </r>
      </text>
    </comment>
    <comment ref="I85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1 op 10 tyg 
</t>
        </r>
      </text>
    </comment>
    <comment ref="G9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Dodajemy kiedy oznaczany jest kortyzol w moczu (200 ul /póbkę)
</t>
        </r>
      </text>
    </comment>
    <comment ref="I16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HBsAg i HBsAg test potwierdzenia - taki sam kalibrator</t>
        </r>
      </text>
    </comment>
    <comment ref="I162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HBsAg i HBsAg test potwierdzenia - taki sam kalibrator</t>
        </r>
      </text>
    </comment>
    <comment ref="R162" authorId="0" shapeId="0">
      <text>
        <r>
          <rPr>
            <b/>
            <sz val="9"/>
            <color indexed="81"/>
            <rFont val="Tahoma"/>
            <family val="2"/>
          </rPr>
          <t xml:space="preserve">Beata: gdy klient robi HbsAg to wystarczy 3,26 op. na HbsAg + confirmatory </t>
        </r>
      </text>
    </comment>
    <comment ref="I170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Stabilność po zamrożeniu: 20 dni. Nie można mrozić: ACTH, Aldosteron, Calcitonin, C-peptyd
</t>
        </r>
      </text>
    </comment>
    <comment ref="I176" authorId="0" shapeId="0">
      <text>
        <r>
          <rPr>
            <b/>
            <sz val="9"/>
            <color indexed="81"/>
            <rFont val="Tahoma"/>
            <family val="2"/>
          </rPr>
          <t>Liphochek Tumor Marker Plus Control 8,369)   transport w temp. otoczenia, po rekonstytucji, w 2-8C 14 dni oprócz CEA (11 dni), fPSA PSA (7 dni),  Tg (1 dzień).
TOS: stabilnosc po zamrozeniu: 30 dni</t>
        </r>
      </text>
    </comment>
    <comment ref="I177" authorId="0" shapeId="0">
      <text>
        <r>
          <rPr>
            <b/>
            <sz val="9"/>
            <color indexed="81"/>
            <rFont val="Tahoma"/>
            <family val="2"/>
          </rPr>
          <t>Liphochek Tumor Marker Plus Control 8,369)   transport w temp. otoczenia, po rekonstytucji, w 2-8C 14 dni oprócz CEA (11 dni), fPSA PSA (7 dni),  Tg (1 dzień)
TOS: stabilnosc po zamrozeniu: 30 dni</t>
        </r>
      </text>
    </comment>
    <comment ref="I178" authorId="0" shapeId="0">
      <text>
        <r>
          <rPr>
            <b/>
            <sz val="9"/>
            <color indexed="81"/>
            <rFont val="Tahoma"/>
            <family val="2"/>
          </rPr>
          <t>Liphochek Tumor Marker Plus Control 8,369)   transport w temp. otoczenia, po rekonstytucji, w 2-8C 14 dni oprócz CEA (11 dni), fPSA PSA (7 dni),  Tg (1 dzień)
TOS: stabilnosc po zamrozeniu: 30 dni</t>
        </r>
      </text>
    </comment>
    <comment ref="I183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Wit D oferujemy poziom 1 i 2</t>
        </r>
      </text>
    </comment>
    <comment ref="I184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Wit D oferujemy poziom 1 i 2</t>
        </r>
      </text>
    </comment>
    <comment ref="I185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dla Wit D oferujemy poziom 1 i 2</t>
        </r>
      </text>
    </comment>
    <comment ref="C18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Nie musimy tego oferować.</t>
        </r>
      </text>
    </comment>
    <comment ref="I187" authorId="0" shapeId="0">
      <text>
        <r>
          <rPr>
            <b/>
            <sz val="9"/>
            <color indexed="81"/>
            <rFont val="Tahoma"/>
            <family val="2"/>
          </rPr>
          <t>Katalog: Stable until the expiration date stated on the label when stored at       2 to 10°C.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Nie musimy tego oferować.</t>
        </r>
      </text>
    </comment>
    <comment ref="I188" authorId="0" shapeId="0">
      <text>
        <r>
          <rPr>
            <b/>
            <sz val="9"/>
            <color indexed="81"/>
            <rFont val="Tahoma"/>
            <family val="2"/>
          </rPr>
          <t>Katalog: Stable until the expiration date stated on the label when stored at       2 to 10°C.</t>
        </r>
      </text>
    </comment>
    <comment ref="C18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Nie musimy tego oferować.</t>
        </r>
      </text>
    </comment>
    <comment ref="I189" authorId="0" shapeId="0">
      <text>
        <r>
          <rPr>
            <b/>
            <sz val="9"/>
            <color indexed="81"/>
            <rFont val="Tahoma"/>
            <family val="2"/>
          </rPr>
          <t>Katalog: Stable until the expiration date stated on the label when stored at       2 to 10°C.</t>
        </r>
      </text>
    </comment>
    <comment ref="G190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lub Biorad Lyphochek Specilaty Immunoassay Control Level 27124, 5, 6</t>
        </r>
      </text>
    </comment>
    <comment ref="I190" authorId="0" shapeId="0">
      <text>
        <r>
          <rPr>
            <b/>
            <sz val="9"/>
            <color indexed="81"/>
            <rFont val="Tahoma"/>
            <family val="2"/>
          </rPr>
          <t>lyophilized Reconstituted stability is 28 days at 2 to 8°C.</t>
        </r>
      </text>
    </comment>
    <comment ref="I192" authorId="0" shapeId="0">
      <text>
        <r>
          <rPr>
            <b/>
            <sz val="9"/>
            <color indexed="81"/>
            <rFont val="Tahoma"/>
            <family val="2"/>
          </rPr>
          <t>liquid                                          Stable until the expiration date stated on the label when stored unopened at -20°C or colder.
Return controls to -20°C or colder after each use. Thaw controls no more than 3 times.
Alternatively, store at 2–10°C for 28 days, after opening..</t>
        </r>
      </text>
    </comment>
    <comment ref="I203" authorId="0" shapeId="0">
      <text>
        <r>
          <rPr>
            <b/>
            <sz val="9"/>
            <color indexed="81"/>
            <rFont val="Tahoma"/>
            <family val="2"/>
          </rPr>
          <t>liquid                      Stable until the expiration date stated on the label when stored at      2- 10°C</t>
        </r>
      </text>
    </comment>
    <comment ref="I211" authorId="0" shapeId="0">
      <text>
        <r>
          <rPr>
            <b/>
            <sz val="9"/>
            <color indexed="81"/>
            <rFont val="Tahoma"/>
            <family val="2"/>
          </rPr>
          <t>liquid                      Stable until the expiration date stated on the label when stored at      2- 10°C</t>
        </r>
      </text>
    </comment>
    <comment ref="I215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Uwaga! Ta sama kontrola co dla HbsAg. 
</t>
        </r>
      </text>
    </comment>
    <comment ref="I216" authorId="0" shapeId="0">
      <text>
        <r>
          <rPr>
            <b/>
            <sz val="9"/>
            <color indexed="81"/>
            <rFont val="Tahoma"/>
            <family val="2"/>
          </rPr>
          <t>liquid                      Stable until the expiration date stated on the label when stored at      2- 10°C</t>
        </r>
      </text>
    </comment>
    <comment ref="I21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fiolka jest stab 120 dni
w 2-10 C
Patrz: zakładka Pytania: nr 1</t>
        </r>
      </text>
    </comment>
    <comment ref="C220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Zadać pytanie !</t>
        </r>
      </text>
    </comment>
    <comment ref="C22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Ulotka Triage - jest to wymagany materiał ! Zadać pytanie. 
</t>
        </r>
      </text>
    </comment>
    <comment ref="I221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Patrz: zakładka Pytania: nr 2
</t>
        </r>
      </text>
    </comment>
  </commentList>
</comments>
</file>

<file path=xl/sharedStrings.xml><?xml version="1.0" encoding="utf-8"?>
<sst xmlns="http://schemas.openxmlformats.org/spreadsheetml/2006/main" count="1065" uniqueCount="553">
  <si>
    <t>Lp.</t>
  </si>
  <si>
    <t>Nazwa produktu</t>
  </si>
  <si>
    <t>Cena netto</t>
  </si>
  <si>
    <t>VAT (%)</t>
  </si>
  <si>
    <t>Cena brutto</t>
  </si>
  <si>
    <t>Wartość netto</t>
  </si>
  <si>
    <t>Wartość brutto</t>
  </si>
  <si>
    <t>Producent i numer katalogowy</t>
  </si>
  <si>
    <t>Antygen HBS</t>
  </si>
  <si>
    <t>Anty-TG</t>
  </si>
  <si>
    <t>Anty-TPO</t>
  </si>
  <si>
    <t>BNP</t>
  </si>
  <si>
    <t>f PSA</t>
  </si>
  <si>
    <t>f T3</t>
  </si>
  <si>
    <t>f T4</t>
  </si>
  <si>
    <t>Kortyzol</t>
  </si>
  <si>
    <t>Przeciwciała HCV</t>
  </si>
  <si>
    <t>t PSA</t>
  </si>
  <si>
    <t>TSH III GENERACJI</t>
  </si>
  <si>
    <t>t T3</t>
  </si>
  <si>
    <t>t T4</t>
  </si>
  <si>
    <t>ACCESS HTSH CALIBRATORS</t>
  </si>
  <si>
    <t>ACCESS TOTAL T4 CALS</t>
  </si>
  <si>
    <t>ACCESS TPOAb CAL Kit S0-55</t>
  </si>
  <si>
    <t>ACCESS HYBRITECH PSA CAL KIT</t>
  </si>
  <si>
    <t>ACCESS HYBRITECH FREE PSA CAL KIT</t>
  </si>
  <si>
    <t>ACCESS CORTISOL CALS S0-S5</t>
  </si>
  <si>
    <t>Access HBS AG Calibrator Kit</t>
  </si>
  <si>
    <t>Access HBS AG QC Kit</t>
  </si>
  <si>
    <t>ACCESS WASTE BAGS 20/BOX</t>
  </si>
  <si>
    <t>ACCESS REACTION VESSELS 16X98</t>
  </si>
  <si>
    <t>ACCESS SAMPLE CUPS 1000X2ML</t>
  </si>
  <si>
    <t>BRUSH, DISP. ASPIRATE 10/PKG</t>
  </si>
  <si>
    <t>CONTRAD 70, 1 X 1 LITER</t>
  </si>
  <si>
    <t>Liquicheck Immunoassay Plus, Level 1</t>
  </si>
  <si>
    <t>Liquicheck Immunoassay Plus, Level 3</t>
  </si>
  <si>
    <t>HCV AB CALIBRATORS</t>
  </si>
  <si>
    <t>HCV AB QC</t>
  </si>
  <si>
    <t>Triage BNP Calibrators</t>
  </si>
  <si>
    <t>Triage BNP Controls</t>
  </si>
  <si>
    <t>CEA</t>
  </si>
  <si>
    <t>Testosteron</t>
  </si>
  <si>
    <t>Troponina I</t>
  </si>
  <si>
    <t>A98143</t>
  </si>
  <si>
    <t xml:space="preserve">30 dni </t>
  </si>
  <si>
    <t>135ul</t>
  </si>
  <si>
    <t>400ul</t>
  </si>
  <si>
    <t>A24292</t>
  </si>
  <si>
    <t>A24294</t>
  </si>
  <si>
    <t>A16792</t>
  </si>
  <si>
    <t>B11754</t>
  </si>
  <si>
    <t>A98144</t>
  </si>
  <si>
    <t>A24291</t>
  </si>
  <si>
    <t>A32898</t>
  </si>
  <si>
    <t>A12985</t>
  </si>
  <si>
    <t>A13422</t>
  </si>
  <si>
    <t>A13430</t>
  </si>
  <si>
    <t>A36920</t>
  </si>
  <si>
    <t>A18227</t>
  </si>
  <si>
    <t xml:space="preserve">markery </t>
  </si>
  <si>
    <t>afp</t>
  </si>
  <si>
    <t xml:space="preserve">markery program </t>
  </si>
  <si>
    <t xml:space="preserve">hormony bez beta hcg </t>
  </si>
  <si>
    <t xml:space="preserve">przchodzi na nas </t>
  </si>
  <si>
    <t>ilość badań</t>
  </si>
  <si>
    <t>Prolactin</t>
  </si>
  <si>
    <t>Estradiol</t>
  </si>
  <si>
    <t>FSH</t>
  </si>
  <si>
    <t>LH</t>
  </si>
  <si>
    <t>Materiały zużywalne, kalibratory, kontrole</t>
  </si>
  <si>
    <t>Ilość</t>
  </si>
  <si>
    <t>Progesteron</t>
  </si>
  <si>
    <t>ACCESS TOTAL T3 CALS S0-S5</t>
  </si>
  <si>
    <t>ACCESS FREE T4 CALS 50-55</t>
  </si>
  <si>
    <t>ACCESS FT3 CALS S0-S5</t>
  </si>
  <si>
    <t>ACCESS LH CALIBRATOR</t>
  </si>
  <si>
    <t>ACCESS FSH CALIBRATORS</t>
  </si>
  <si>
    <t>ACCESS ESTRADIOL CAL S0-S5</t>
  </si>
  <si>
    <t>TBhCG Calibrators S0-S5</t>
  </si>
  <si>
    <t>ACCESS PROLACTN CALS</t>
  </si>
  <si>
    <t>ACCESS TESTOSTERONE CAL, S0-S5</t>
  </si>
  <si>
    <t>ACCESS PROGESTERONE CAL</t>
  </si>
  <si>
    <t>AccuTnI+3 for use on Access Cals S0-S5</t>
  </si>
  <si>
    <t>81904</t>
  </si>
  <si>
    <t>81906</t>
  </si>
  <si>
    <t>ACCESS SUBSTRATE 4 X 130ML</t>
  </si>
  <si>
    <t>ACCESS Wash Buffer II, 4 x 1950 mL</t>
  </si>
  <si>
    <t>81908</t>
  </si>
  <si>
    <t>ACCESS SAMPLE DILUENT A, 1 X 4ML</t>
  </si>
  <si>
    <t>81910</t>
  </si>
  <si>
    <t>ACCESS SYSTEM CHECK SOLN, 6 X 4M</t>
  </si>
  <si>
    <t>81901</t>
  </si>
  <si>
    <t>81902</t>
  </si>
  <si>
    <t>CITRANOX, 1 X 1 GALLON</t>
  </si>
  <si>
    <t>364 Speciality IA Liq. 1</t>
  </si>
  <si>
    <t>366 Speciality IA Liq. 3</t>
  </si>
  <si>
    <t>Liquichek Cardiac Markers Plus LT Control, Level 1 (6 x 3 mLs)</t>
  </si>
  <si>
    <t>Liquichek Cardiac Markers Plus LT Control, Level 3 (6x 3 mLs)</t>
  </si>
  <si>
    <t>Alere*</t>
  </si>
  <si>
    <t>Bio-Rad</t>
  </si>
  <si>
    <t>Beckman Coulter</t>
  </si>
  <si>
    <t xml:space="preserve">Access Thyroglobulin Antibody II Calibrators </t>
  </si>
  <si>
    <t>SAMPLE CUPS 0.5 ML</t>
  </si>
  <si>
    <t>* Oferta partnera konsorcjum firmy Werfen</t>
  </si>
  <si>
    <t>Pakiet nr 5 -Odczynniki do immunodiagnostyki wraz z dzierżawą analizatora</t>
  </si>
  <si>
    <t>Witamina B12</t>
  </si>
  <si>
    <t>Test potwierdzenia Hbs</t>
  </si>
  <si>
    <t>Dzierżawa</t>
  </si>
  <si>
    <t>36 miesięcy</t>
  </si>
  <si>
    <t xml:space="preserve">Materiały zużywalne, kalibratory, kontrole i wszystkie inne materiały niezbędne do wykkonania wyżej wymienionej ilości w czsie trwania umowy </t>
  </si>
  <si>
    <t>B63284</t>
  </si>
  <si>
    <t>Access  Vitamin B12 Calibrator Kit</t>
  </si>
  <si>
    <t>A24295</t>
  </si>
  <si>
    <t>Access HBs Ag Confirmatory Calibrator Kit</t>
  </si>
  <si>
    <t>Access HBs Ag Confirmatory QC Kit</t>
  </si>
  <si>
    <t>kalkulator: 3/rok;  katalog: 2/rok</t>
  </si>
  <si>
    <t>A49928/361</t>
  </si>
  <si>
    <t>A49930/363</t>
  </si>
  <si>
    <t>A32415/364</t>
  </si>
  <si>
    <t>A32505/366</t>
  </si>
  <si>
    <t>A56557/146</t>
  </si>
  <si>
    <t>A83593/148</t>
  </si>
  <si>
    <t>kontrole</t>
  </si>
  <si>
    <t>Czy ta kontrola jest potrzebna? Jest już Triage BNP</t>
  </si>
  <si>
    <t>rok</t>
  </si>
  <si>
    <t>3 lata</t>
  </si>
  <si>
    <t>objętość uL na 1 poziom/1 kontrolę</t>
  </si>
  <si>
    <t>objętość na 1 rok w uL</t>
  </si>
  <si>
    <t>ml na 1 rok na 1 poziom</t>
  </si>
  <si>
    <t>12 x 5 ml = 60 ml - 1 opak</t>
  </si>
  <si>
    <t>wychodzi 3,18 opak/rok na 1 poziom</t>
  </si>
  <si>
    <t>HBs Conf</t>
  </si>
  <si>
    <t>2 x 110 ul</t>
  </si>
  <si>
    <t>220 ul</t>
  </si>
  <si>
    <t>12 ml jednego poziomu</t>
  </si>
  <si>
    <t>kontrola:</t>
  </si>
  <si>
    <t>0,22 ml</t>
  </si>
  <si>
    <t xml:space="preserve">zużycie kontroli 1 poziomu </t>
  </si>
  <si>
    <t>ml kontroli na 1 poziom</t>
  </si>
  <si>
    <t>opak 1 poziomu na 1 rok</t>
  </si>
  <si>
    <t>na 3 lata</t>
  </si>
  <si>
    <t>HBsAg</t>
  </si>
  <si>
    <t>110 ul</t>
  </si>
  <si>
    <t>0,11 ml</t>
  </si>
  <si>
    <t>kalibracja</t>
  </si>
  <si>
    <t>tt3</t>
  </si>
  <si>
    <t>stabilność</t>
  </si>
  <si>
    <t>odczynnik</t>
  </si>
  <si>
    <t>stabilność na pokładzie</t>
  </si>
  <si>
    <t>liczba ozn/rok</t>
  </si>
  <si>
    <t>liczba op wg stabilności</t>
  </si>
  <si>
    <t>Liczba opakowań</t>
  </si>
  <si>
    <t>Parametr</t>
  </si>
  <si>
    <t>Estriol</t>
  </si>
  <si>
    <t xml:space="preserve">AMH </t>
  </si>
  <si>
    <t>SHBG</t>
  </si>
  <si>
    <t>IF Ab</t>
  </si>
  <si>
    <t>Ferrytyna</t>
  </si>
  <si>
    <t>Rubella IgG</t>
  </si>
  <si>
    <t>Rubella IgM</t>
  </si>
  <si>
    <t>CMV IgG</t>
  </si>
  <si>
    <t>CMV IgM</t>
  </si>
  <si>
    <t>Toxo IgG</t>
  </si>
  <si>
    <t>Toxo IgM</t>
  </si>
  <si>
    <t>2pPSA</t>
  </si>
  <si>
    <t>Witamina D</t>
  </si>
  <si>
    <t>Insulina</t>
  </si>
  <si>
    <t>CK-MB</t>
  </si>
  <si>
    <t>Mioglobina</t>
  </si>
  <si>
    <t>Digoksyna</t>
  </si>
  <si>
    <t>anty-HAV</t>
  </si>
  <si>
    <t>anty-HAV IgM</t>
  </si>
  <si>
    <t>Tg (Tyreoglobulina)</t>
  </si>
  <si>
    <t>Prolaktyna</t>
  </si>
  <si>
    <t xml:space="preserve">Inhibina A </t>
  </si>
  <si>
    <t>Erytropoetyna</t>
  </si>
  <si>
    <t>Receptor transferryny</t>
  </si>
  <si>
    <t>Kostna fosfataza zasadowa (BAP)</t>
  </si>
  <si>
    <t>Parathormon</t>
  </si>
  <si>
    <t>anty-HCV</t>
  </si>
  <si>
    <t>Access Free T3 Calibrator Kit</t>
  </si>
  <si>
    <t>Access Free T4 Calibrator Kit</t>
  </si>
  <si>
    <t>Access Cortisol Calibrator Kit</t>
  </si>
  <si>
    <t>Access Hybritech PSA Calibrator Kit</t>
  </si>
  <si>
    <t>Access TSH (3rd IS) Calibrators</t>
  </si>
  <si>
    <t>Access Total T3 Calibrator Kit</t>
  </si>
  <si>
    <t>Access Total T4 Calibrator Kit</t>
  </si>
  <si>
    <t>Access  Estradiol Calibrator Kit</t>
  </si>
  <si>
    <t>Access hFSH Calibrator Kit</t>
  </si>
  <si>
    <t>Access hLH Calibrator Kit</t>
  </si>
  <si>
    <t>Access Progesterone Calibrator Kit</t>
  </si>
  <si>
    <t>Access Prolactin Calibrator Kit</t>
  </si>
  <si>
    <t>Access Testosterone Calibrator Kit</t>
  </si>
  <si>
    <t>Waste bags 20/box</t>
  </si>
  <si>
    <t>Substrate 4 x 130mL</t>
  </si>
  <si>
    <t>Wash Buffer II, Access 4 x 1950 mL</t>
  </si>
  <si>
    <t>Sample Diluent A 1 x 4 mL</t>
  </si>
  <si>
    <t>System Check Solution 6 x 4 mL</t>
  </si>
  <si>
    <t>2.0 mL/13 mm sample cups 1000x2mL</t>
  </si>
  <si>
    <t>0.5 mL sample cups</t>
  </si>
  <si>
    <t>Aspirate probe brushes, disposable 10/pkg</t>
  </si>
  <si>
    <t>Contrad 70 cleaning solution 1x1 L</t>
  </si>
  <si>
    <t>Citranox acid cleaner and detergent 1x1 gallon</t>
  </si>
  <si>
    <t>Access TPO Antibody Calibrator Kit</t>
  </si>
  <si>
    <t>Access Hybritech Free PSA Calibrator Kit</t>
  </si>
  <si>
    <t>Beta HCG całkowite</t>
  </si>
  <si>
    <t>Hormon wzrostu</t>
  </si>
  <si>
    <t>Odczynniki do immunodiagnostyki wraz z dzierżawą analizatora</t>
  </si>
  <si>
    <t>IgE</t>
  </si>
  <si>
    <t>TSH 3 generacji</t>
  </si>
  <si>
    <t>Total T4</t>
  </si>
  <si>
    <t>Total T3</t>
  </si>
  <si>
    <t>T Uptake</t>
  </si>
  <si>
    <t>Free T4</t>
  </si>
  <si>
    <t>Free T3</t>
  </si>
  <si>
    <t xml:space="preserve">DHEA-S </t>
  </si>
  <si>
    <t>AFP reagent, 300 tests incl. Cal set</t>
  </si>
  <si>
    <t>AFP Reagent</t>
  </si>
  <si>
    <t>CA125</t>
  </si>
  <si>
    <t>CA19-9</t>
  </si>
  <si>
    <t>CA15-3</t>
  </si>
  <si>
    <t>PSA całkowity</t>
  </si>
  <si>
    <t>Interleukina-6</t>
  </si>
  <si>
    <t>Kortyzol ( surowica, mocz)</t>
  </si>
  <si>
    <t>HBsAg test potwierdzenia</t>
  </si>
  <si>
    <t>anty - HBc total</t>
  </si>
  <si>
    <t>anty - HBc w klasie IgM</t>
  </si>
  <si>
    <t>HIV COMBO</t>
  </si>
  <si>
    <t>Liczba oznaczeń w okresie 12 miesięcy</t>
  </si>
  <si>
    <t>Lyphochek Plus Control 1, 12x5ml</t>
  </si>
  <si>
    <t>Lyphochek Plus Control 3, 12x5ml</t>
  </si>
  <si>
    <t>Access PAPP-A Calibrator Kit</t>
  </si>
  <si>
    <t>Access  PAPP-A QC Kit</t>
  </si>
  <si>
    <t>Access  Intrinsic Factor Ab Calibrator Kit</t>
  </si>
  <si>
    <t>Access  Intrinsic Factor Ab QC Kit</t>
  </si>
  <si>
    <t>Access sTfR Soluble Transferrin Receptor Calibrator Kit</t>
  </si>
  <si>
    <t>Access  sTfR Soluble Transferrin Receptor QC Kit</t>
  </si>
  <si>
    <t>Access  Rubella IgG  Calibrator Kit</t>
  </si>
  <si>
    <t>Access Rubella IgG QC Kit</t>
  </si>
  <si>
    <t>Access Rubella IgM Calibrator Kit</t>
  </si>
  <si>
    <t>Access Rubella IgM QC Kit</t>
  </si>
  <si>
    <t>Access CMV IgG Calibrator Kit</t>
  </si>
  <si>
    <t>Access CMV IgM Calibrator Kit</t>
  </si>
  <si>
    <t>Access CMV IgG QC Kit</t>
  </si>
  <si>
    <t>Access CMV IgM QC Kit</t>
  </si>
  <si>
    <t>Access Toxo IgG Calibrator Kit</t>
  </si>
  <si>
    <t>Access  Toxo IgM II Calibrator Kit</t>
  </si>
  <si>
    <t>Access Toxo IgG QC Kit</t>
  </si>
  <si>
    <t>Access Toxo IgM II QC Kit</t>
  </si>
  <si>
    <t>Access  Hybritech p2PSA Calibrator Kit</t>
  </si>
  <si>
    <t>Access Hybritech p2PSA QC Kit</t>
  </si>
  <si>
    <t>Access IL-6 Calibrator Kit</t>
  </si>
  <si>
    <t>Access IL-6 QC Kit</t>
  </si>
  <si>
    <t>Access Ostase Calibrator Kit</t>
  </si>
  <si>
    <t>Access Ostase QC Kit</t>
  </si>
  <si>
    <t>Access Ultrasensitive hGH  Calibrator Kit</t>
  </si>
  <si>
    <t>Access HAV Ab Calibrator Kit</t>
  </si>
  <si>
    <t>Access  HAV IgM Calibrator Kit</t>
  </si>
  <si>
    <t>Access HAV Ab QC Kit</t>
  </si>
  <si>
    <t>Access  HAV IgM QC Kit</t>
  </si>
  <si>
    <t>Access HBs Ab Calibrator Kit</t>
  </si>
  <si>
    <t>Access HBs Ab QC Kit</t>
  </si>
  <si>
    <t>anty-HBs ilościowo</t>
  </si>
  <si>
    <t>Access HBc Ab Calibrator Kit</t>
  </si>
  <si>
    <t>Access  HBc Ab QC Kit</t>
  </si>
  <si>
    <t>Access  HBc IgM Calibrator Kit</t>
  </si>
  <si>
    <t>Access  HBc IgM QC Kit</t>
  </si>
  <si>
    <t>Access HIV combo Calibrator Kit</t>
  </si>
  <si>
    <t xml:space="preserve">Access AMH Calibrators </t>
  </si>
  <si>
    <t xml:space="preserve">Access AMH Controls </t>
  </si>
  <si>
    <t>Access Thyroid Uptake Calibrator Kit</t>
  </si>
  <si>
    <t>Access Thyroglobulin Calibrator Kit</t>
  </si>
  <si>
    <t>Access Total IgE Calibrator Kit</t>
  </si>
  <si>
    <t>Access Unconjugated Estriol Calibrator Kit</t>
  </si>
  <si>
    <t>Access DHEA-S Calibrator Kit</t>
  </si>
  <si>
    <t>Access SHBG Calibrator Kit</t>
  </si>
  <si>
    <t>Access  Inhibin A Calibrator Kit</t>
  </si>
  <si>
    <t>Access EPO Calibrator Kit</t>
  </si>
  <si>
    <t>Access Folate/ RBC Folate Calibrator Kit</t>
  </si>
  <si>
    <t>Access Ferritin/ Dil-Ferritin Calibrator Kit</t>
  </si>
  <si>
    <t>Access Alpha-fetoprotein Calibrator Kit</t>
  </si>
  <si>
    <t>Access OV Monitor  Calibrator Kit</t>
  </si>
  <si>
    <t>Access GI Monitor Calibrator Kit</t>
  </si>
  <si>
    <t>Access BR Monitor Calibrator Kit</t>
  </si>
  <si>
    <t>Access CEA Calibrator Kit</t>
  </si>
  <si>
    <t>Access Intact PTH Calibrator Kit</t>
  </si>
  <si>
    <t xml:space="preserve">Access 25(OH) Vitamin D Total Calibrators      </t>
  </si>
  <si>
    <t>Access Ultrasensitive Insulin Calibrator Kit</t>
  </si>
  <si>
    <t>Access CK-MB Calibrator Kit</t>
  </si>
  <si>
    <t>Access  Myoglobin Calibrator Kit</t>
  </si>
  <si>
    <t>Access Digoxin Calibrator Kit</t>
  </si>
  <si>
    <t>Lyphochek Tumour Marker Control, Level 1 (6 x 2 mLs)</t>
  </si>
  <si>
    <t>Lyphochek Tumour Marker Control, Level 3 (6 x 2 mLs)</t>
  </si>
  <si>
    <t>Access SHBG QC Kit</t>
  </si>
  <si>
    <t>Access  Inhibin A QC Kit</t>
  </si>
  <si>
    <t>Zawartość opakowania</t>
  </si>
  <si>
    <t>PSA wolny</t>
  </si>
  <si>
    <t>Filtr</t>
  </si>
  <si>
    <t>Stabilność kalibracji</t>
  </si>
  <si>
    <t>Liczba oznaczeń w okresie x miesięcy</t>
  </si>
  <si>
    <t>Kalibratory</t>
  </si>
  <si>
    <t>Kontrole</t>
  </si>
  <si>
    <t>Materiały zużywalne</t>
  </si>
  <si>
    <t>SUMA:</t>
  </si>
  <si>
    <t>Access CEA QC Kit</t>
  </si>
  <si>
    <t>Access Hybritech PSA QC Kit</t>
  </si>
  <si>
    <t>Access Hybritech Free PSA QC Kit</t>
  </si>
  <si>
    <t>Access Thyroglobulin Calibrator S0</t>
  </si>
  <si>
    <t>Access Total IgE Calibrator S0</t>
  </si>
  <si>
    <t>Access Estardiol Calibrator S0</t>
  </si>
  <si>
    <t>Access Progesterone Calibrator S0</t>
  </si>
  <si>
    <t>Access Vitamin B12 Calibrator S0</t>
  </si>
  <si>
    <t>Access Folate Calibrator S0</t>
  </si>
  <si>
    <t>Access sTfR Soluble Transferrin Receptor Calibrator S0</t>
  </si>
  <si>
    <t>Access Alpha-fetoprotein Calibrator S0</t>
  </si>
  <si>
    <t>Access Hybritech PSA Calibrator S0</t>
  </si>
  <si>
    <t>Access CEA Calibrator S0</t>
  </si>
  <si>
    <t>Access Cortisol Calibrator S0</t>
  </si>
  <si>
    <t>Access Digoxin Calibrator S0</t>
  </si>
  <si>
    <t>6 @ 1 x 4 mL</t>
  </si>
  <si>
    <t>Lyphochek Plus Control 2, 12x5ml</t>
  </si>
  <si>
    <t>365 Speciality IA Liq. 2</t>
  </si>
  <si>
    <t>Lyphochek Tumour Marker Control, Level 2 (6 x 2 mLs)</t>
  </si>
  <si>
    <t>Liquichek Cardiac Markers plus Control over 3 levels</t>
  </si>
  <si>
    <t>Access HCV Ab V3</t>
  </si>
  <si>
    <t>Access HCV Ab V3 Calibrators</t>
  </si>
  <si>
    <t xml:space="preserve">Access HCV Ab V3 QC </t>
  </si>
  <si>
    <t xml:space="preserve">metoda kalkulacji liczby </t>
  </si>
  <si>
    <t>opak. odczynników</t>
  </si>
  <si>
    <t>ilość</t>
  </si>
  <si>
    <r>
      <t xml:space="preserve">PAPP-A - </t>
    </r>
    <r>
      <rPr>
        <b/>
        <sz val="10"/>
        <rFont val="Arial"/>
        <family val="2"/>
      </rPr>
      <t>tylko na DxI</t>
    </r>
  </si>
  <si>
    <t>kortyzol</t>
  </si>
  <si>
    <t>Ilość testów na  jedna kalibrację</t>
  </si>
  <si>
    <t>Ilość testów na kalibracje/rok</t>
  </si>
  <si>
    <t>Sample Pickup (ul)</t>
  </si>
  <si>
    <t>Objętość na rok (ml)</t>
  </si>
  <si>
    <t>ilość opakowań kalibratora/rok</t>
  </si>
  <si>
    <t>amh</t>
  </si>
  <si>
    <t>6 @ 1 x 2 mL</t>
  </si>
  <si>
    <t>S0 @ 1 x 6 mL          S1 - S6 @ 1 x 4 mL</t>
  </si>
  <si>
    <t>S0 @ 1 x 10 mL    S1-S5 @ 1 x 2.5 mL</t>
  </si>
  <si>
    <t>stab kalibratora</t>
  </si>
  <si>
    <t>do daty ważn</t>
  </si>
  <si>
    <t>kwas foliowy</t>
  </si>
  <si>
    <t>Czynnik wewnętrzny</t>
  </si>
  <si>
    <t>wg Beaty z list 2016</t>
  </si>
  <si>
    <t>Access Reaction Vessel 16x98</t>
  </si>
  <si>
    <t xml:space="preserve">Materiały zużywalne, kalibratory, kontrole i wszystkie inne materiały niezbędne do wykkonania wyżej wymienionej ilości w czasie trwania umowy </t>
  </si>
  <si>
    <t>Liczba opakowań - statystyka</t>
  </si>
  <si>
    <t>Dzierżawa analizatora Access 2</t>
  </si>
  <si>
    <t>Kwas foliowy (surowica)</t>
  </si>
  <si>
    <t>udział w całk # testów</t>
  </si>
  <si>
    <t>Koszt jednego oznaczenia netto</t>
  </si>
  <si>
    <t>Koszt jednego oznaczenia brutto</t>
  </si>
  <si>
    <t>Nazwa firmowa produktu</t>
  </si>
  <si>
    <t>Access TSH (3rd IS) 2x100 Det</t>
  </si>
  <si>
    <t>ACCESS FREE T4, 2X50 DET</t>
  </si>
  <si>
    <t>ACCESS FT3 ASSAY, 2 X 50 DET</t>
  </si>
  <si>
    <t>ACCESS B12 2 X 50 DET</t>
  </si>
  <si>
    <t>ACCESS FERRITIN 2 X 50 DET</t>
  </si>
  <si>
    <t>Access TOXO IgG 2x50 DET</t>
  </si>
  <si>
    <t>ACCESS TOXO IGM II (2X50TESTS)</t>
  </si>
  <si>
    <t>ACCESS OV MONITOR RGNT PK 2X50TEST</t>
  </si>
  <si>
    <t>ACCESS HYBRITECH FREE PSA RGT KIT</t>
  </si>
  <si>
    <t>ACCESS PTH 2 x 50 DET</t>
  </si>
  <si>
    <t>HBSAB, Version 3.0 Reagent Kit</t>
  </si>
  <si>
    <t>Access HBS AG Kit</t>
  </si>
  <si>
    <t>Access HIV Combo Kit 2 x 50 DET</t>
  </si>
  <si>
    <t>ACCESS TPOAb Reagent Kit, 2 x 50 DET</t>
  </si>
  <si>
    <t>ACCESS GI MONITOR 2X50 DET</t>
  </si>
  <si>
    <t>ACCESS CEA 2X50 TESTS</t>
  </si>
  <si>
    <t>Access 25 OH Vit D for use on Access 2x50 DET</t>
  </si>
  <si>
    <t>ACCESS TOTAL T4 2X50 DET</t>
  </si>
  <si>
    <t>ACCESS TOTAL T3 2 X 50 DET</t>
  </si>
  <si>
    <t>ACCESS THYROGLOBULIN 2X50 DET</t>
  </si>
  <si>
    <t>ACCESS ThgAbII, 2x50 det</t>
  </si>
  <si>
    <t>ACCESS TOTAL IGE 2X50 DET</t>
  </si>
  <si>
    <t>ACCESS HLH 2 X 50 DET</t>
  </si>
  <si>
    <t>ACCESS HFSH 2 X 50 DET</t>
  </si>
  <si>
    <t>ACCESS ESTRADIOL 2X50 DET</t>
  </si>
  <si>
    <t>ACCESS TOTAL B- hCG 2x50 Det</t>
  </si>
  <si>
    <t>ACCESS PROLACTIN 2X50 DET</t>
  </si>
  <si>
    <t>ACCESS TESTOSTERONE REAGENT KIT2X5</t>
  </si>
  <si>
    <t>ACCESS PROGESTERONE 2X50 DET</t>
  </si>
  <si>
    <t>ACCESS DHEA-S 2X50 DET.</t>
  </si>
  <si>
    <t>AFP 6 X 50 DET W/CALIBRATOR</t>
  </si>
  <si>
    <t>Access SHBG 2x50 Determinations</t>
  </si>
  <si>
    <t>Access Folate 2x50 Determination</t>
  </si>
  <si>
    <t>ACCESS RUBELLA IGG 2X50 DET</t>
  </si>
  <si>
    <t>Access Rubella IgM 2x50 DET</t>
  </si>
  <si>
    <t>Access CMV IgG</t>
  </si>
  <si>
    <t>Access CMV IgM</t>
  </si>
  <si>
    <t>ACCESS AFP 2 X 50 DET</t>
  </si>
  <si>
    <t>ACCESS (R) BR MONITOR, 2X50 DET</t>
  </si>
  <si>
    <t>ACCESS IL-6 REAGENT KIT (2 X 50)</t>
  </si>
  <si>
    <t>ACCESS OSTASE KIT 2X50 TESTS</t>
  </si>
  <si>
    <t>ACCESS ULTRASENSITIVE HGH, 2X50 DE</t>
  </si>
  <si>
    <t>ACCESS ULTRASENSITIVE INSULIN 2X50DE</t>
  </si>
  <si>
    <t>ACCESS CORTISOL 2X50 DET</t>
  </si>
  <si>
    <t>ACCESS MYOGLOBIN, 2X50 DET</t>
  </si>
  <si>
    <t>AccuTnI+3 for use on ACCESS 2X50 Det</t>
  </si>
  <si>
    <t>ACCESS DIGOXIN 2X50 DET</t>
  </si>
  <si>
    <t>Access HBS AG Confirmatory Kit</t>
  </si>
  <si>
    <t>HBC AB 2 X 50T KIT</t>
  </si>
  <si>
    <t>Access® AMH 2x50 DET</t>
  </si>
  <si>
    <t>Lyphochek Tumor Marker Plus Control Trilevel Minipak  (3 x 2 mL)</t>
  </si>
  <si>
    <t>Liquichek Immunoassay Plus, Level 1</t>
  </si>
  <si>
    <t>Liquichek Immunoassay Plus, Level 2</t>
  </si>
  <si>
    <t>Liquichek Immunoassay Plus, Level 3</t>
  </si>
  <si>
    <t>Liquichek Specialty Immunoassay Control Four Level MiniPak</t>
  </si>
  <si>
    <t>Liquichek Cardiac Markers Plus Control Level 1</t>
  </si>
  <si>
    <t>Liquichek Tumor Marker Control, Level 1</t>
  </si>
  <si>
    <t>Liquichek Tumor Marker Control, Level 2</t>
  </si>
  <si>
    <t>Liquichek Tumor Marker Control, Level 3</t>
  </si>
  <si>
    <t>Access Total βhCG/ Dil-Total βhCG Calibrator Kit (5th IS)</t>
  </si>
  <si>
    <t>HIV combo QC4 &amp; QC5</t>
  </si>
  <si>
    <t>Liquichek Cardiac Markers Plus Control Level 2</t>
  </si>
  <si>
    <t>Liquichek Cardiac Markers Plus Control Level 3</t>
  </si>
  <si>
    <t>Access HIV combo QC Kit</t>
  </si>
  <si>
    <t>Wysokoczuła troponina I</t>
  </si>
  <si>
    <t>ACCESS hsTnI 2 x 50 DET</t>
  </si>
  <si>
    <t>Access hsTnI Cals S0-S6</t>
  </si>
  <si>
    <t>ACCESS HYBRITECH PSA RGT KIT (2X50)</t>
  </si>
  <si>
    <t>ACCESS CK-MB REAGENT KIT(2X50 TEST)</t>
  </si>
  <si>
    <t>Liquichek Cardiac Markers Plus LT Control, Level 1 (6 x 3 mL)</t>
  </si>
  <si>
    <t>Liquichek Cardiac Markers Plus LT Control, Level 2 (6 x 3 mL)</t>
  </si>
  <si>
    <t>Liquichek Cardiac Markers Plus LT Control, Level 3 (6x 3 mL)</t>
  </si>
  <si>
    <t>obj.</t>
  </si>
  <si>
    <t>stab.</t>
  </si>
  <si>
    <t>A</t>
  </si>
  <si>
    <t>wybór cennika</t>
  </si>
  <si>
    <t>B</t>
  </si>
  <si>
    <t>C</t>
  </si>
  <si>
    <t>Puste</t>
  </si>
  <si>
    <t>-</t>
  </si>
  <si>
    <t>Prokalcytonina</t>
  </si>
  <si>
    <t>Tabela nr l - Testy immunoenzymatyczne</t>
  </si>
  <si>
    <t>Przedmiot zamówienia</t>
  </si>
  <si>
    <t>Jm</t>
  </si>
  <si>
    <t>Ilość opak</t>
  </si>
  <si>
    <t>Cena jednostkowa netto za opak.</t>
  </si>
  <si>
    <t>Stawka podatku</t>
  </si>
  <si>
    <t>Cena jednostkowa brutto za opak.</t>
  </si>
  <si>
    <t>Producent/nazwa handlowa</t>
  </si>
  <si>
    <t>Nr katalogowy produktu</t>
  </si>
  <si>
    <t>op</t>
  </si>
  <si>
    <t xml:space="preserve">Hbs Ag </t>
  </si>
  <si>
    <t>PSA total</t>
  </si>
  <si>
    <t>Ca 125</t>
  </si>
  <si>
    <t>AFP</t>
  </si>
  <si>
    <t>op.</t>
  </si>
  <si>
    <t>Ca 19-9</t>
  </si>
  <si>
    <t>Ca 15-3</t>
  </si>
  <si>
    <t>Interleukina 6</t>
  </si>
  <si>
    <t>Kwas Foliowy</t>
  </si>
  <si>
    <t>Akcesoria i części zużywalne do wyk. wskazanej ilości oznaczeń (w razie konieczności należy dodać niezbędną ilość wierszy)</t>
  </si>
  <si>
    <t>OGÓŁEM</t>
  </si>
  <si>
    <t>Tabela nr 2 - Dzierżawa analizatora</t>
  </si>
  <si>
    <t>Ilość m-cy</t>
  </si>
  <si>
    <t>Cena za 1 m-c netto</t>
  </si>
  <si>
    <t>Cena za 1 m-c brutto</t>
  </si>
  <si>
    <t>Stawka VAT</t>
  </si>
  <si>
    <t>Model, producent nr katalogowy</t>
  </si>
  <si>
    <t>Dzierżawa analizatora do wykonania w/w testów zgodnie z wymaganiami zawartymi w opisie analizatora</t>
  </si>
  <si>
    <t>Lp</t>
  </si>
  <si>
    <t>Opis parametrów granicznych</t>
  </si>
  <si>
    <t>Spełnienie wymagań</t>
  </si>
  <si>
    <t>Odpowiedź                              TAK lub NIE</t>
  </si>
  <si>
    <t>Nazwa aparatu</t>
  </si>
  <si>
    <t>Podać</t>
  </si>
  <si>
    <t>Producent</t>
  </si>
  <si>
    <t>Kraj pochodzenia</t>
  </si>
  <si>
    <t>Typ</t>
  </si>
  <si>
    <t>Model</t>
  </si>
  <si>
    <t>Rok produkcji</t>
  </si>
  <si>
    <t>Analizator w pełni automatyczny umożliwiający wykonywanie analiz w trybie „pacjent po pacjencie” oraz wykonywanie analiz w trybie pilnym bez konieczności zatrzymywania pracy analizatora.</t>
  </si>
  <si>
    <t>TAK</t>
  </si>
  <si>
    <t>Możliwość wstawienia do analizatora materiału badanego w probówkach pierwotnych z zastosowaniem kodów kreskowych.</t>
  </si>
  <si>
    <t>Wszystkie wymienione w formularzu cenowym oznaczenia dostępne do wykonania na oferowanym analizatorze.</t>
  </si>
  <si>
    <t>Analizator wyposażony w UPS.</t>
  </si>
  <si>
    <t>Czas reakcji serwisu: do 24 godzin od chwili zgłoszenia awarii ( w dni robocze ) oraz możliwość konsultacji telefonicznej z serwisantem w godz. 8.00-do 18.00</t>
  </si>
  <si>
    <t>Deklaracja zgodności, certyfikat CE dla oferowanego przedmiotu zamówienia opisanego powyżej, potwierdzenie wpisu lub zgłoszenie  do rejestru wyrobów medycznych, o ile jest wymagane dla przedmiotu zamówienia</t>
  </si>
  <si>
    <t>Paszport techniczny przy dostawie przedmiotu zamówienia</t>
  </si>
  <si>
    <t>Uwagi:</t>
  </si>
  <si>
    <t>Wykonawca ma obowiązek doliczyć odczynniki z przeznaczeniem na kalibracje oraz kontrole dla każdego parametru. Przewidywana częstość     kontroli :    – raz w tygodniu dla oznaczanego parametru.</t>
  </si>
  <si>
    <t>Zamawiający wymaga zapewnienia przez Wykonawcę bezpłatnego udziału w kontroli międzynarodowej przez cały okres trwania umowy,  co najmniej dwa razy w roku dla każdego parametru.</t>
  </si>
  <si>
    <t>Niedoszacowanie jakiegokolwiek elementu niezbędnego do wykonania badania lub ujęcie niedostatecznej ilości skutkować będzie koniecznością dostarczenia brakujących składników na koszt Wykonawcy w ciągu całego okresu trwania umowy.</t>
  </si>
  <si>
    <t xml:space="preserve">Zamawiający wymaga dołączenia do oferty metodyki producenta (w j. polskim) na wszystkie oferowane odczynniki, kalibratory i kontrole, oraz dokumentów zawierające informacje dotyczące parametrów oferowanych produktów w celu potwierdzenia wymagań Zamawiającego </t>
  </si>
  <si>
    <t>Zamawiający wymaga zapewnienia przez Wykonawcę bezpłatnej współpracy z konsultantem do spraw jakości i metodyki.</t>
  </si>
  <si>
    <t>Wykonawca jest zobowiązany do pierwszej dostawy dołączyć karty charakterystyki odczynników lub inne dokumenty niezbędne do bezpiecznego stosowania odczynników (w formie papierowej i elektronicznej).</t>
  </si>
  <si>
    <t xml:space="preserve">Zamawiający wymaga, aby wszystkie wyroby medyczne do diagnostyki in vitro miały oznakowania i instrukcje używania zgodne z     art. 14 Ustawy o wyrobach medycznych (Dz. U. z 2017 r. Nr 211.  </t>
  </si>
  <si>
    <t>…………………………………………………………………………..</t>
  </si>
  <si>
    <t>data i podpis wykonawcy</t>
  </si>
  <si>
    <t>Ilość opak wg zerowej</t>
  </si>
  <si>
    <t>Ilość opak - różnica</t>
  </si>
  <si>
    <t>Zakupy 12 M</t>
  </si>
  <si>
    <t>Estymacja 48 M</t>
  </si>
  <si>
    <t>Badania plus testy na kontrolę</t>
  </si>
  <si>
    <t>ilośc testów na kal</t>
  </si>
  <si>
    <t>Ilość zamawianych oznaczeń/36mce</t>
  </si>
  <si>
    <t xml:space="preserve"> TSH 3 gen.</t>
  </si>
  <si>
    <t xml:space="preserve"> FT3</t>
  </si>
  <si>
    <t>FT4</t>
  </si>
  <si>
    <t>anti - TPO</t>
  </si>
  <si>
    <t>anti - TG</t>
  </si>
  <si>
    <t>anti -HCV</t>
  </si>
  <si>
    <t>HIV Ab/Ag Combi</t>
  </si>
  <si>
    <t>hs - c Troponina I</t>
  </si>
  <si>
    <t>NT - pro BNP</t>
  </si>
  <si>
    <t>25 -OH Witamina D</t>
  </si>
  <si>
    <t>Cyfra 21-1</t>
  </si>
  <si>
    <t>insulina</t>
  </si>
  <si>
    <t>D-Dimer</t>
  </si>
  <si>
    <t>anti - HBs</t>
  </si>
  <si>
    <t>anti - HBc</t>
  </si>
  <si>
    <t>anti - CCP</t>
  </si>
  <si>
    <t>anti - dsDNA IgG</t>
  </si>
  <si>
    <t>ENA Screen</t>
  </si>
  <si>
    <t>anti - DGP IgG</t>
  </si>
  <si>
    <t>anti- DGP IgA</t>
  </si>
  <si>
    <t>anti TTG IgG</t>
  </si>
  <si>
    <t>anti TTG IgA</t>
  </si>
  <si>
    <t>anti - cardiolipin IgG</t>
  </si>
  <si>
    <t>anti - cardiolipin IgM</t>
  </si>
  <si>
    <t>anti - B2 glycoprotein IgM</t>
  </si>
  <si>
    <t>anti - B2 glycoprotein IgG</t>
  </si>
  <si>
    <t>Wydajność analizatora nie mniej niż 200 analiz na godzinę</t>
  </si>
  <si>
    <t>Detektor wykrywania skrzepów w próbce</t>
  </si>
  <si>
    <t>Detekcja poziomu płynów</t>
  </si>
  <si>
    <t xml:space="preserve">Odczynniki konfekcjonowane w opakowaniach  po 50 i  100 testów. </t>
  </si>
  <si>
    <t>Stabilność odczynnika na pokładzie po pierwszym otwarciu minimum 4 tygodnie</t>
  </si>
  <si>
    <t>System wykonujący oznaczenia w pojedynczych, jednorazowych kuwetach</t>
  </si>
  <si>
    <t>Identyfikacja próbek za pomocą kodów kreskowych lub możliwość ręcznego ich wprowadzenia</t>
  </si>
  <si>
    <t>Pełny serwis analizatora przez okres trwania umowy, bezpłatny przegląd nie mniej niż 2 razy w roku</t>
  </si>
  <si>
    <t>Aparat kompaktowy, nastołowy o wymiarach nie wiekszych niż : 90cm(długość)x76(głębokość)x79(wysokość)</t>
  </si>
  <si>
    <t>Konieczność  włączenia w laboratoryjny system informatyczny ESKULAP(dwukierunkowa transmisja ) - czytnik kodów paskowych, stacje robocze -koszt po stronie Wykonawcy</t>
  </si>
  <si>
    <t xml:space="preserve">Niedoszacowanie odczynników z przeznaczeniem na badania, kalibracje i kontrole będzie skutkowało koniecznością dostarczenia tych odczynników przez Wykonawcę nieodpłatnie (przy niezmiennej ilości wykonywanych oznaczeń). </t>
  </si>
  <si>
    <t>Identyfikacja odczynników za pomocą kodów kreskowych lub RFID z monitorowaniem ilości odczynników w opakowaniu.</t>
  </si>
  <si>
    <t>Możliwość jednoczesnego wstawienia do analizatora 
minimum 70 próbek badanych</t>
  </si>
  <si>
    <t>Możliwość automatycznej analizy minimum 18 różnych parametrów jednocześnie z jednej próbki, przy użyciu metod chemiluminescencji</t>
  </si>
  <si>
    <t>Aparat pracujący bez konieczności użycia jednorazowych końcówek dozujących</t>
  </si>
  <si>
    <t>Wbudowany system kontroli jakości z wykresami L-J</t>
  </si>
  <si>
    <t>Szkoleniez zakresu obsługi analizatora w cenie dzierżawy</t>
  </si>
  <si>
    <t>Kontrole i kalibratory zawarte w zestawach odczynnikowych</t>
  </si>
  <si>
    <t>Pomiar chemiluminescencji w warunkach stabilizoawnej temperatury w komorze pomiarowej</t>
  </si>
  <si>
    <t>Płukanie pipetora od wewnątrz i z zewnątrz pomiędzy każdą pipetowaną próbką</t>
  </si>
  <si>
    <t>POR-ZP.3720.1.2024</t>
  </si>
  <si>
    <t>W przypadku rozbieżności w wielkościach opakowań:  Wykonawca powinien przeliczać zapotrzebowaną ilość odczynników kierując się zasadą zaokrąglania do pełnego opakowania w górę biorąc pod uwagę trwałość odczynników.</t>
  </si>
  <si>
    <t>Oferowana Wielkość Opak.</t>
  </si>
  <si>
    <t>Parametry graniczne - wymagame</t>
  </si>
  <si>
    <t>Zał. nr 2.5. do SWZ. Pakiet nr 5: Sukcesywna dostawa odczynników do wykonywania badań   metodą CLIA wraz z dzierżawą urządzeń do ich wykonywania</t>
  </si>
  <si>
    <t>Wartość oferty brutto łącznie (odczynniki i dzierżawa)</t>
  </si>
  <si>
    <t>Wartość oferty netto łącznie (odczynniki i dzierżawa)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</si>
</sst>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0\ &quot;zł&quot;"/>
    <numFmt numFmtId="166" formatCode="_-&quot;£&quot;* #,##0.00_-;\-&quot;£&quot;* #,##0.00_-;_-&quot;£&quot;* &quot;-&quot;??_-;_-@_-"/>
    <numFmt numFmtId="167" formatCode="0.0"/>
  </numFmts>
  <fonts count="2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2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7" fillId="0" borderId="0" applyNumberFormat="0" applyBorder="0" applyProtection="0"/>
    <xf numFmtId="9" fontId="3" fillId="0" borderId="0" applyFont="0" applyFill="0" applyBorder="0" applyAlignment="0" applyProtection="0"/>
  </cellStyleXfs>
  <cellXfs count="210">
    <xf numFmtId="0" fontId="0" fillId="0" borderId="0" xfId="0"/>
    <xf numFmtId="0" fontId="5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top" wrapText="1"/>
    </xf>
    <xf numFmtId="165" fontId="2" fillId="0" borderId="1" xfId="0" applyNumberFormat="1" applyFont="1" applyBorder="1" applyAlignment="1">
      <alignment vertical="top" wrapText="1"/>
    </xf>
    <xf numFmtId="9" fontId="2" fillId="4" borderId="1" xfId="0" applyNumberFormat="1" applyFont="1" applyFill="1" applyBorder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5" fontId="2" fillId="4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1" applyBorder="1" applyAlignment="1">
      <alignment vertical="center" wrapText="1"/>
    </xf>
    <xf numFmtId="3" fontId="1" fillId="3" borderId="1" xfId="1" applyNumberFormat="1" applyFill="1" applyBorder="1" applyAlignment="1">
      <alignment horizontal="center" vertical="center" wrapText="1"/>
    </xf>
    <xf numFmtId="165" fontId="1" fillId="0" borderId="1" xfId="1" applyNumberFormat="1" applyBorder="1" applyAlignment="1">
      <alignment horizontal="right" vertical="center" wrapText="1"/>
    </xf>
    <xf numFmtId="0" fontId="1" fillId="3" borderId="2" xfId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right" vertical="center" wrapText="1"/>
    </xf>
    <xf numFmtId="165" fontId="2" fillId="4" borderId="1" xfId="0" applyNumberFormat="1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5" fillId="0" borderId="1" xfId="0" applyFont="1" applyBorder="1"/>
    <xf numFmtId="165" fontId="6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7" applyFont="1"/>
    <xf numFmtId="0" fontId="4" fillId="0" borderId="5" xfId="0" applyFont="1" applyBorder="1" applyAlignment="1">
      <alignment vertical="top" wrapText="1" shrinkToFit="1" readingOrder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6" xfId="8" applyFont="1" applyBorder="1" applyAlignment="1">
      <alignment vertical="top" wrapText="1"/>
    </xf>
    <xf numFmtId="0" fontId="8" fillId="0" borderId="6" xfId="8" applyFont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8" fillId="0" borderId="6" xfId="8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8" fillId="0" borderId="6" xfId="8" applyFont="1" applyBorder="1" applyAlignment="1">
      <alignment horizontal="center" vertical="top" wrapText="1"/>
    </xf>
    <xf numFmtId="0" fontId="5" fillId="0" borderId="2" xfId="0" applyFont="1" applyBorder="1"/>
    <xf numFmtId="0" fontId="5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1" fillId="3" borderId="2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3" borderId="1" xfId="1" applyFill="1" applyBorder="1" applyAlignment="1">
      <alignment horizontal="center" vertical="center" wrapText="1"/>
    </xf>
    <xf numFmtId="49" fontId="2" fillId="3" borderId="1" xfId="5" applyNumberFormat="1" applyFill="1" applyBorder="1" applyAlignment="1">
      <alignment horizontal="center"/>
    </xf>
    <xf numFmtId="0" fontId="2" fillId="5" borderId="1" xfId="5" applyFill="1" applyBorder="1" applyAlignment="1">
      <alignment vertical="top"/>
    </xf>
    <xf numFmtId="0" fontId="5" fillId="3" borderId="1" xfId="0" applyFont="1" applyFill="1" applyBorder="1"/>
    <xf numFmtId="0" fontId="2" fillId="3" borderId="1" xfId="5" applyFill="1" applyBorder="1" applyAlignment="1">
      <alignment vertical="top"/>
    </xf>
    <xf numFmtId="0" fontId="5" fillId="3" borderId="1" xfId="0" applyFont="1" applyFill="1" applyBorder="1" applyAlignment="1">
      <alignment vertical="center" wrapText="1"/>
    </xf>
    <xf numFmtId="167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/>
    </xf>
    <xf numFmtId="0" fontId="8" fillId="3" borderId="6" xfId="8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1" applyFill="1" applyBorder="1" applyAlignment="1">
      <alignment vertical="center" wrapText="1"/>
    </xf>
    <xf numFmtId="0" fontId="8" fillId="3" borderId="10" xfId="8" applyFont="1" applyFill="1" applyBorder="1" applyAlignment="1">
      <alignment horizontal="center" vertical="center" wrapText="1"/>
    </xf>
    <xf numFmtId="0" fontId="8" fillId="3" borderId="1" xfId="8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8" fillId="3" borderId="10" xfId="8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/>
    </xf>
    <xf numFmtId="0" fontId="14" fillId="0" borderId="0" xfId="0" applyFont="1"/>
    <xf numFmtId="0" fontId="5" fillId="3" borderId="0" xfId="0" applyFont="1" applyFill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7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9" fontId="5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3" borderId="2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2" fillId="3" borderId="1" xfId="5" applyFill="1" applyBorder="1" applyAlignment="1">
      <alignment vertical="center"/>
    </xf>
    <xf numFmtId="0" fontId="2" fillId="0" borderId="1" xfId="5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165" fontId="6" fillId="0" borderId="1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5" fillId="3" borderId="0" xfId="8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/>
    </xf>
    <xf numFmtId="165" fontId="5" fillId="0" borderId="0" xfId="0" applyNumberFormat="1" applyFont="1" applyAlignment="1">
      <alignment horizontal="right" vertical="center"/>
    </xf>
    <xf numFmtId="165" fontId="4" fillId="3" borderId="4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/>
    </xf>
    <xf numFmtId="165" fontId="2" fillId="3" borderId="4" xfId="0" applyNumberFormat="1" applyFont="1" applyFill="1" applyBorder="1" applyAlignment="1">
      <alignment horizontal="right" vertical="center" wrapText="1"/>
    </xf>
    <xf numFmtId="0" fontId="5" fillId="3" borderId="1" xfId="0" quotePrefix="1" applyFont="1" applyFill="1" applyBorder="1" applyAlignment="1">
      <alignment horizontal="center" vertical="center"/>
    </xf>
    <xf numFmtId="0" fontId="15" fillId="3" borderId="0" xfId="0" applyFont="1" applyFill="1" applyAlignment="1">
      <alignment horizontal="center" vertical="center"/>
    </xf>
    <xf numFmtId="0" fontId="15" fillId="3" borderId="0" xfId="0" applyFont="1" applyFill="1" applyAlignment="1">
      <alignment horizontal="center" vertical="center" wrapText="1"/>
    </xf>
    <xf numFmtId="0" fontId="15" fillId="3" borderId="0" xfId="1" applyFont="1" applyFill="1" applyAlignment="1">
      <alignment horizontal="center" vertical="center" wrapText="1"/>
    </xf>
    <xf numFmtId="0" fontId="5" fillId="3" borderId="0" xfId="5" applyFont="1" applyFill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7" fillId="0" borderId="0" xfId="0" applyFont="1"/>
    <xf numFmtId="0" fontId="17" fillId="0" borderId="0" xfId="0" applyFont="1" applyAlignment="1">
      <alignment horizontal="center" vertical="center" wrapText="1"/>
    </xf>
    <xf numFmtId="0" fontId="16" fillId="3" borderId="0" xfId="0" applyFont="1" applyFill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vertical="center" wrapText="1"/>
    </xf>
    <xf numFmtId="165" fontId="16" fillId="0" borderId="0" xfId="0" applyNumberFormat="1" applyFont="1"/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165" fontId="17" fillId="0" borderId="1" xfId="0" applyNumberFormat="1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165" fontId="16" fillId="0" borderId="1" xfId="0" applyNumberFormat="1" applyFont="1" applyBorder="1" applyAlignment="1">
      <alignment horizontal="center" vertical="center"/>
    </xf>
    <xf numFmtId="165" fontId="16" fillId="0" borderId="0" xfId="0" applyNumberFormat="1" applyFont="1" applyAlignment="1">
      <alignment vertical="center"/>
    </xf>
    <xf numFmtId="9" fontId="16" fillId="0" borderId="0" xfId="9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wrapText="1"/>
    </xf>
    <xf numFmtId="0" fontId="19" fillId="0" borderId="0" xfId="0" applyFont="1"/>
    <xf numFmtId="0" fontId="16" fillId="0" borderId="0" xfId="0" applyFont="1"/>
    <xf numFmtId="0" fontId="20" fillId="0" borderId="0" xfId="0" applyFont="1"/>
    <xf numFmtId="0" fontId="20" fillId="0" borderId="0" xfId="0" applyFont="1" applyAlignment="1">
      <alignment horizontal="left" vertical="center"/>
    </xf>
    <xf numFmtId="165" fontId="16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/>
    </xf>
    <xf numFmtId="0" fontId="16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0" fillId="0" borderId="1" xfId="0" applyFont="1" applyBorder="1" applyAlignment="1">
      <alignment wrapText="1"/>
    </xf>
    <xf numFmtId="0" fontId="16" fillId="0" borderId="1" xfId="0" applyFont="1" applyBorder="1" applyAlignment="1"/>
    <xf numFmtId="0" fontId="0" fillId="0" borderId="1" xfId="0" applyBorder="1" applyAlignment="1"/>
    <xf numFmtId="0" fontId="20" fillId="0" borderId="0" xfId="0" applyFont="1" applyAlignment="1">
      <alignment vertical="center" wrapText="1"/>
    </xf>
    <xf numFmtId="0" fontId="21" fillId="0" borderId="0" xfId="0" applyFont="1" applyAlignment="1">
      <alignment wrapText="1"/>
    </xf>
    <xf numFmtId="0" fontId="17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165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7" xfId="8" applyFont="1" applyFill="1" applyBorder="1" applyAlignment="1">
      <alignment horizontal="left" vertical="center" wrapText="1"/>
    </xf>
    <xf numFmtId="0" fontId="8" fillId="3" borderId="5" xfId="8" applyFont="1" applyFill="1" applyBorder="1" applyAlignment="1">
      <alignment horizontal="left" vertical="center" wrapText="1"/>
    </xf>
    <xf numFmtId="0" fontId="8" fillId="3" borderId="8" xfId="8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top" wrapText="1" shrinkToFit="1" readingOrder="1"/>
    </xf>
    <xf numFmtId="0" fontId="4" fillId="0" borderId="5" xfId="0" applyFont="1" applyBorder="1" applyAlignment="1">
      <alignment horizontal="center" vertical="top" wrapText="1" shrinkToFit="1" readingOrder="1"/>
    </xf>
    <xf numFmtId="0" fontId="8" fillId="0" borderId="7" xfId="8" applyFont="1" applyBorder="1" applyAlignment="1">
      <alignment horizontal="left" vertical="center" wrapText="1"/>
    </xf>
    <xf numFmtId="0" fontId="8" fillId="0" borderId="5" xfId="8" applyFont="1" applyBorder="1" applyAlignment="1">
      <alignment horizontal="left" vertical="center" wrapText="1"/>
    </xf>
    <xf numFmtId="0" fontId="8" fillId="0" borderId="8" xfId="8" applyFont="1" applyBorder="1" applyAlignment="1">
      <alignment horizontal="left" vertical="center" wrapText="1"/>
    </xf>
  </cellXfs>
  <cellStyles count="10">
    <cellStyle name="Currency 2" xfId="3"/>
    <cellStyle name="Dziesiętny" xfId="7" builtinId="3"/>
    <cellStyle name="Normal 2" xfId="1"/>
    <cellStyle name="Normal 2 2" xfId="2"/>
    <cellStyle name="Normal 3" xfId="6"/>
    <cellStyle name="Normal 8" xfId="5"/>
    <cellStyle name="Normalny" xfId="0" builtinId="0"/>
    <cellStyle name="Normalny 2" xfId="8"/>
    <cellStyle name="Percent 2" xfId="4"/>
    <cellStyle name="Procentowy" xfId="9" builtinId="5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5"/>
  <sheetViews>
    <sheetView workbookViewId="0">
      <selection activeCell="A30" sqref="A30"/>
    </sheetView>
  </sheetViews>
  <sheetFormatPr defaultRowHeight="15" x14ac:dyDescent="0.25"/>
  <cols>
    <col min="10" max="10" width="16.7109375" bestFit="1" customWidth="1"/>
  </cols>
  <sheetData>
    <row r="4" spans="1:11" x14ac:dyDescent="0.25">
      <c r="A4" t="s">
        <v>44</v>
      </c>
      <c r="J4" t="s">
        <v>63</v>
      </c>
    </row>
    <row r="5" spans="1:11" x14ac:dyDescent="0.25">
      <c r="J5" t="s">
        <v>62</v>
      </c>
      <c r="K5">
        <v>500</v>
      </c>
    </row>
    <row r="6" spans="1:11" x14ac:dyDescent="0.25">
      <c r="A6" t="s">
        <v>45</v>
      </c>
      <c r="D6">
        <v>18000</v>
      </c>
      <c r="J6" t="s">
        <v>59</v>
      </c>
      <c r="K6">
        <v>3770</v>
      </c>
    </row>
    <row r="7" spans="1:11" x14ac:dyDescent="0.25">
      <c r="A7">
        <f>135*365</f>
        <v>49275</v>
      </c>
      <c r="J7" t="s">
        <v>60</v>
      </c>
      <c r="K7">
        <v>140</v>
      </c>
    </row>
    <row r="8" spans="1:11" x14ac:dyDescent="0.25">
      <c r="D8">
        <f>A7/D6</f>
        <v>2.7374999999999998</v>
      </c>
      <c r="J8" t="s">
        <v>40</v>
      </c>
      <c r="K8">
        <v>400</v>
      </c>
    </row>
    <row r="9" spans="1:11" x14ac:dyDescent="0.25">
      <c r="J9" t="s">
        <v>61</v>
      </c>
      <c r="K9">
        <v>2600</v>
      </c>
    </row>
    <row r="18" spans="1:5" x14ac:dyDescent="0.25">
      <c r="A18" t="s">
        <v>46</v>
      </c>
      <c r="D18">
        <v>12000</v>
      </c>
    </row>
    <row r="19" spans="1:5" x14ac:dyDescent="0.25">
      <c r="A19">
        <f>400*156</f>
        <v>62400</v>
      </c>
    </row>
    <row r="20" spans="1:5" x14ac:dyDescent="0.25">
      <c r="D20">
        <f>A19/D18</f>
        <v>5.2</v>
      </c>
    </row>
    <row r="25" spans="1:5" x14ac:dyDescent="0.25">
      <c r="E25">
        <f>365/7*3</f>
        <v>156.42857142857144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106"/>
  <sheetViews>
    <sheetView tabSelected="1" zoomScale="70" zoomScaleNormal="70" workbookViewId="0">
      <selection activeCell="A8" sqref="A8:A35"/>
    </sheetView>
  </sheetViews>
  <sheetFormatPr defaultColWidth="9.28515625" defaultRowHeight="12.75" x14ac:dyDescent="0.2"/>
  <cols>
    <col min="1" max="1" width="4.5703125" style="133" customWidth="1"/>
    <col min="2" max="2" width="4.7109375" style="130" customWidth="1"/>
    <col min="3" max="3" width="26.28515625" style="130" customWidth="1"/>
    <col min="4" max="4" width="16.7109375" style="130" customWidth="1"/>
    <col min="5" max="5" width="4.7109375" style="130" customWidth="1"/>
    <col min="6" max="6" width="14.7109375" style="130" customWidth="1"/>
    <col min="7" max="7" width="15.5703125" style="130" customWidth="1"/>
    <col min="8" max="8" width="13.28515625" style="130" customWidth="1"/>
    <col min="9" max="9" width="10.140625" style="130" customWidth="1"/>
    <col min="10" max="10" width="13.5703125" style="130" customWidth="1"/>
    <col min="11" max="12" width="13.42578125" style="130" customWidth="1"/>
    <col min="13" max="13" width="15.42578125" style="130" customWidth="1"/>
    <col min="14" max="14" width="27" style="130" customWidth="1"/>
    <col min="15" max="15" width="16.42578125" style="130" customWidth="1"/>
    <col min="16" max="16" width="0.28515625" style="130" hidden="1" customWidth="1"/>
    <col min="17" max="17" width="9.28515625" style="133" hidden="1" customWidth="1"/>
    <col min="18" max="18" width="8.7109375" style="133" hidden="1" customWidth="1"/>
    <col min="19" max="19" width="9.28515625" style="130" hidden="1" customWidth="1"/>
    <col min="20" max="20" width="12.5703125" style="135" hidden="1" customWidth="1"/>
    <col min="21" max="21" width="19.5703125" style="135" hidden="1" customWidth="1"/>
    <col min="22" max="31" width="9.28515625" style="130" hidden="1" customWidth="1"/>
    <col min="32" max="32" width="12.5703125" style="130" hidden="1" customWidth="1"/>
    <col min="33" max="33" width="9.28515625" style="130" hidden="1" customWidth="1"/>
    <col min="34" max="34" width="12.5703125" style="130" hidden="1" customWidth="1"/>
    <col min="35" max="37" width="9.28515625" style="130" hidden="1" customWidth="1"/>
    <col min="38" max="16384" width="9.28515625" style="130"/>
  </cols>
  <sheetData>
    <row r="2" spans="1:37" x14ac:dyDescent="0.2">
      <c r="B2" s="134"/>
    </row>
    <row r="3" spans="1:37" ht="15.75" x14ac:dyDescent="0.25">
      <c r="B3" s="188" t="s">
        <v>546</v>
      </c>
      <c r="C3" s="189"/>
      <c r="D3" s="189"/>
      <c r="E3" s="189"/>
      <c r="F3" s="189"/>
    </row>
    <row r="4" spans="1:37" s="161" customFormat="1" ht="15.75" x14ac:dyDescent="0.25">
      <c r="A4" s="133"/>
      <c r="B4" s="188" t="s">
        <v>550</v>
      </c>
      <c r="C4" s="189"/>
      <c r="D4" s="189"/>
      <c r="E4" s="189"/>
      <c r="F4" s="189"/>
      <c r="G4" s="189"/>
      <c r="H4" s="189"/>
      <c r="I4" s="189"/>
      <c r="J4" s="189"/>
      <c r="K4" s="195"/>
      <c r="L4" s="195"/>
      <c r="M4" s="195"/>
      <c r="N4" s="195"/>
      <c r="O4" s="195"/>
      <c r="Q4" s="133"/>
      <c r="R4" s="133"/>
      <c r="T4" s="135"/>
      <c r="U4" s="135"/>
    </row>
    <row r="5" spans="1:37" ht="15" x14ac:dyDescent="0.2">
      <c r="B5" s="136"/>
      <c r="D5" s="160"/>
      <c r="E5" s="160"/>
      <c r="F5" s="160"/>
      <c r="G5" s="160"/>
      <c r="H5" s="160"/>
      <c r="I5" s="160"/>
      <c r="J5" s="160"/>
      <c r="N5" s="137"/>
    </row>
    <row r="6" spans="1:37" ht="15.75" x14ac:dyDescent="0.25">
      <c r="B6" s="162" t="s">
        <v>436</v>
      </c>
    </row>
    <row r="7" spans="1:37" ht="51" x14ac:dyDescent="0.2">
      <c r="B7" s="132" t="s">
        <v>0</v>
      </c>
      <c r="C7" s="132" t="s">
        <v>437</v>
      </c>
      <c r="D7" s="132" t="s">
        <v>499</v>
      </c>
      <c r="E7" s="132" t="s">
        <v>438</v>
      </c>
      <c r="F7" s="132" t="s">
        <v>548</v>
      </c>
      <c r="G7" s="132" t="s">
        <v>439</v>
      </c>
      <c r="H7" s="132" t="s">
        <v>440</v>
      </c>
      <c r="I7" s="132" t="s">
        <v>441</v>
      </c>
      <c r="J7" s="132" t="s">
        <v>442</v>
      </c>
      <c r="K7" s="132" t="s">
        <v>5</v>
      </c>
      <c r="L7" s="132" t="s">
        <v>6</v>
      </c>
      <c r="M7" s="192" t="s">
        <v>443</v>
      </c>
      <c r="N7" s="192"/>
      <c r="O7" s="132" t="s">
        <v>444</v>
      </c>
      <c r="Q7" s="139" t="s">
        <v>493</v>
      </c>
      <c r="R7" s="139" t="s">
        <v>494</v>
      </c>
      <c r="T7" s="132" t="s">
        <v>495</v>
      </c>
      <c r="U7" s="132" t="s">
        <v>496</v>
      </c>
      <c r="Y7" s="130" t="s">
        <v>497</v>
      </c>
      <c r="AB7" s="130" t="s">
        <v>498</v>
      </c>
    </row>
    <row r="8" spans="1:37" ht="24" customHeight="1" x14ac:dyDescent="0.2">
      <c r="A8" s="140"/>
      <c r="B8" s="141">
        <v>1</v>
      </c>
      <c r="C8" s="142" t="s">
        <v>500</v>
      </c>
      <c r="D8" s="141">
        <v>3000</v>
      </c>
      <c r="E8" s="143" t="s">
        <v>445</v>
      </c>
      <c r="F8" s="143"/>
      <c r="G8" s="143"/>
      <c r="H8" s="144"/>
      <c r="I8" s="145"/>
      <c r="J8" s="144">
        <f>H8+I8*H8</f>
        <v>0</v>
      </c>
      <c r="K8" s="146">
        <f t="shared" ref="K8:K46" si="0">G8*H8</f>
        <v>0</v>
      </c>
      <c r="L8" s="144">
        <f t="shared" ref="L8:L46" si="1">G8*J8</f>
        <v>0</v>
      </c>
      <c r="M8" s="143"/>
      <c r="N8" s="143"/>
      <c r="O8" s="141"/>
      <c r="Q8" s="133">
        <v>26</v>
      </c>
      <c r="R8" s="133">
        <f t="shared" ref="R8:R23" si="2">G8-Q8</f>
        <v>-26</v>
      </c>
      <c r="T8" s="133">
        <v>7</v>
      </c>
      <c r="U8" s="133">
        <f>T8*4</f>
        <v>28</v>
      </c>
      <c r="X8" s="130">
        <f t="shared" ref="X8:X23" si="3">G8-U8</f>
        <v>-28</v>
      </c>
      <c r="Y8" s="130" t="e">
        <f>D8+#REF!</f>
        <v>#REF!</v>
      </c>
      <c r="Z8" s="130" t="e">
        <f>ROUNDUP(Y8/200,0)</f>
        <v>#REF!</v>
      </c>
      <c r="AA8" s="130" t="e">
        <f>U8-Z8</f>
        <v>#REF!</v>
      </c>
      <c r="AB8" s="130">
        <f>636</f>
        <v>636</v>
      </c>
      <c r="AC8" s="130" t="e">
        <f>Y8+AB8</f>
        <v>#REF!</v>
      </c>
      <c r="AD8" s="130" t="e">
        <f>AC8/200</f>
        <v>#REF!</v>
      </c>
      <c r="AF8" s="147" t="e">
        <f>#REF!*U8</f>
        <v>#REF!</v>
      </c>
      <c r="AH8" s="147" t="e">
        <f>U8*#REF!</f>
        <v>#REF!</v>
      </c>
      <c r="AK8" s="130">
        <v>6</v>
      </c>
    </row>
    <row r="9" spans="1:37" ht="24" customHeight="1" x14ac:dyDescent="0.2">
      <c r="A9" s="140"/>
      <c r="B9" s="141">
        <v>2</v>
      </c>
      <c r="C9" s="142" t="s">
        <v>501</v>
      </c>
      <c r="D9" s="141">
        <v>600</v>
      </c>
      <c r="E9" s="143" t="s">
        <v>445</v>
      </c>
      <c r="F9" s="143"/>
      <c r="G9" s="143"/>
      <c r="H9" s="144"/>
      <c r="I9" s="145"/>
      <c r="J9" s="144">
        <f t="shared" ref="J9:J46" si="4">H9+I9*H9</f>
        <v>0</v>
      </c>
      <c r="K9" s="146">
        <f t="shared" si="0"/>
        <v>0</v>
      </c>
      <c r="L9" s="144">
        <f t="shared" si="1"/>
        <v>0</v>
      </c>
      <c r="M9" s="143"/>
      <c r="N9" s="143"/>
      <c r="O9" s="141"/>
      <c r="Q9" s="133">
        <v>17</v>
      </c>
      <c r="R9" s="133">
        <f t="shared" si="2"/>
        <v>-17</v>
      </c>
      <c r="T9" s="133">
        <v>3</v>
      </c>
      <c r="U9" s="133">
        <f t="shared" ref="U9:U46" si="5">T9*4</f>
        <v>12</v>
      </c>
      <c r="X9" s="130">
        <f t="shared" si="3"/>
        <v>-12</v>
      </c>
      <c r="Y9" s="130" t="e">
        <f>D9+#REF!</f>
        <v>#REF!</v>
      </c>
      <c r="Z9" s="130" t="e">
        <f>ROUNDUP(Y9/100,0)</f>
        <v>#REF!</v>
      </c>
      <c r="AA9" s="130" t="e">
        <f t="shared" ref="AA9:AA34" si="6">U9-Z9</f>
        <v>#REF!</v>
      </c>
      <c r="AB9" s="130">
        <v>636</v>
      </c>
      <c r="AC9" s="130" t="e">
        <f>Y9+(AB9/2)</f>
        <v>#REF!</v>
      </c>
      <c r="AF9" s="147" t="e">
        <f>#REF!*U9</f>
        <v>#REF!</v>
      </c>
      <c r="AH9" s="147" t="e">
        <f>U9*#REF!</f>
        <v>#REF!</v>
      </c>
      <c r="AK9" s="130">
        <v>3</v>
      </c>
    </row>
    <row r="10" spans="1:37" ht="24" customHeight="1" x14ac:dyDescent="0.2">
      <c r="A10" s="140"/>
      <c r="B10" s="141">
        <v>3</v>
      </c>
      <c r="C10" s="142" t="s">
        <v>502</v>
      </c>
      <c r="D10" s="141">
        <v>600</v>
      </c>
      <c r="E10" s="143" t="s">
        <v>445</v>
      </c>
      <c r="F10" s="143"/>
      <c r="G10" s="143"/>
      <c r="H10" s="144"/>
      <c r="I10" s="145"/>
      <c r="J10" s="144">
        <f t="shared" si="4"/>
        <v>0</v>
      </c>
      <c r="K10" s="146">
        <f t="shared" si="0"/>
        <v>0</v>
      </c>
      <c r="L10" s="144">
        <f t="shared" si="1"/>
        <v>0</v>
      </c>
      <c r="M10" s="143"/>
      <c r="N10" s="143"/>
      <c r="O10" s="141"/>
      <c r="Q10" s="133">
        <v>33</v>
      </c>
      <c r="R10" s="133">
        <f t="shared" si="2"/>
        <v>-33</v>
      </c>
      <c r="T10" s="133">
        <v>4</v>
      </c>
      <c r="U10" s="133">
        <f t="shared" si="5"/>
        <v>16</v>
      </c>
      <c r="X10" s="130">
        <f t="shared" si="3"/>
        <v>-16</v>
      </c>
      <c r="Y10" s="130" t="e">
        <f>D10+#REF!</f>
        <v>#REF!</v>
      </c>
      <c r="Z10" s="130" t="e">
        <f t="shared" ref="Z10:Z45" si="7">ROUNDUP(Y10/100,0)</f>
        <v>#REF!</v>
      </c>
      <c r="AA10" s="130" t="e">
        <f t="shared" si="6"/>
        <v>#REF!</v>
      </c>
      <c r="AB10" s="130">
        <v>636</v>
      </c>
      <c r="AC10" s="130" t="e">
        <f>Y10+(AB10/10)</f>
        <v>#REF!</v>
      </c>
      <c r="AF10" s="147" t="e">
        <f>#REF!*U10</f>
        <v>#REF!</v>
      </c>
      <c r="AH10" s="147" t="e">
        <f>U10*#REF!</f>
        <v>#REF!</v>
      </c>
      <c r="AK10" s="130">
        <v>2</v>
      </c>
    </row>
    <row r="11" spans="1:37" ht="24" customHeight="1" x14ac:dyDescent="0.2">
      <c r="A11" s="140"/>
      <c r="B11" s="141">
        <v>4</v>
      </c>
      <c r="C11" s="142" t="s">
        <v>503</v>
      </c>
      <c r="D11" s="141">
        <v>200</v>
      </c>
      <c r="E11" s="143" t="s">
        <v>445</v>
      </c>
      <c r="F11" s="143"/>
      <c r="G11" s="143"/>
      <c r="H11" s="144"/>
      <c r="I11" s="145"/>
      <c r="J11" s="144">
        <f t="shared" si="4"/>
        <v>0</v>
      </c>
      <c r="K11" s="146">
        <f t="shared" si="0"/>
        <v>0</v>
      </c>
      <c r="L11" s="144">
        <f t="shared" si="1"/>
        <v>0</v>
      </c>
      <c r="M11" s="143"/>
      <c r="N11" s="143"/>
      <c r="O11" s="141"/>
      <c r="Q11" s="133">
        <v>14</v>
      </c>
      <c r="R11" s="133">
        <f t="shared" si="2"/>
        <v>-14</v>
      </c>
      <c r="T11" s="133"/>
      <c r="U11" s="133">
        <f t="shared" si="5"/>
        <v>0</v>
      </c>
      <c r="X11" s="130">
        <f t="shared" si="3"/>
        <v>0</v>
      </c>
      <c r="Y11" s="130" t="e">
        <f>D11+#REF!</f>
        <v>#REF!</v>
      </c>
      <c r="Z11" s="130" t="e">
        <f t="shared" si="7"/>
        <v>#REF!</v>
      </c>
      <c r="AA11" s="130" t="e">
        <f t="shared" si="6"/>
        <v>#REF!</v>
      </c>
      <c r="AB11" s="130">
        <v>324</v>
      </c>
      <c r="AC11" s="130" t="e">
        <f>Y11+(AB11/10)</f>
        <v>#REF!</v>
      </c>
      <c r="AF11" s="147" t="e">
        <f>G11*#REF!</f>
        <v>#REF!</v>
      </c>
      <c r="AH11" s="147" t="e">
        <f>U11*#REF!</f>
        <v>#REF!</v>
      </c>
    </row>
    <row r="12" spans="1:37" ht="24" customHeight="1" x14ac:dyDescent="0.2">
      <c r="A12" s="140"/>
      <c r="B12" s="141">
        <v>5</v>
      </c>
      <c r="C12" s="142" t="s">
        <v>504</v>
      </c>
      <c r="D12" s="141">
        <v>200</v>
      </c>
      <c r="E12" s="143" t="s">
        <v>445</v>
      </c>
      <c r="F12" s="143"/>
      <c r="G12" s="143"/>
      <c r="H12" s="144"/>
      <c r="I12" s="145"/>
      <c r="J12" s="144">
        <f t="shared" si="4"/>
        <v>0</v>
      </c>
      <c r="K12" s="146">
        <f t="shared" si="0"/>
        <v>0</v>
      </c>
      <c r="L12" s="144">
        <f t="shared" si="1"/>
        <v>0</v>
      </c>
      <c r="M12" s="143"/>
      <c r="N12" s="143"/>
      <c r="O12" s="141"/>
      <c r="Q12" s="133">
        <v>12</v>
      </c>
      <c r="R12" s="133">
        <f t="shared" si="2"/>
        <v>-12</v>
      </c>
      <c r="T12" s="133"/>
      <c r="U12" s="133">
        <f t="shared" si="5"/>
        <v>0</v>
      </c>
      <c r="X12" s="130">
        <f t="shared" si="3"/>
        <v>0</v>
      </c>
      <c r="Y12" s="130" t="e">
        <f>D12+#REF!</f>
        <v>#REF!</v>
      </c>
      <c r="Z12" s="130" t="e">
        <f t="shared" si="7"/>
        <v>#REF!</v>
      </c>
      <c r="AA12" s="130" t="e">
        <f t="shared" si="6"/>
        <v>#REF!</v>
      </c>
      <c r="AB12" s="130">
        <v>324</v>
      </c>
      <c r="AC12" s="130" t="e">
        <f>Y12+(AB12/10)</f>
        <v>#REF!</v>
      </c>
      <c r="AF12" s="147" t="e">
        <f>G12*#REF!</f>
        <v>#REF!</v>
      </c>
      <c r="AH12" s="147" t="e">
        <f>U12*#REF!</f>
        <v>#REF!</v>
      </c>
      <c r="AK12" s="130">
        <v>1</v>
      </c>
    </row>
    <row r="13" spans="1:37" ht="24" customHeight="1" x14ac:dyDescent="0.2">
      <c r="A13" s="140"/>
      <c r="B13" s="141">
        <v>6</v>
      </c>
      <c r="C13" s="148" t="s">
        <v>446</v>
      </c>
      <c r="D13" s="141">
        <v>3800</v>
      </c>
      <c r="E13" s="143" t="s">
        <v>445</v>
      </c>
      <c r="F13" s="143"/>
      <c r="G13" s="143"/>
      <c r="H13" s="144"/>
      <c r="I13" s="145"/>
      <c r="J13" s="144">
        <f t="shared" si="4"/>
        <v>0</v>
      </c>
      <c r="K13" s="146">
        <f t="shared" si="0"/>
        <v>0</v>
      </c>
      <c r="L13" s="144">
        <f t="shared" si="1"/>
        <v>0</v>
      </c>
      <c r="M13" s="143"/>
      <c r="N13" s="143"/>
      <c r="O13" s="141"/>
      <c r="Q13" s="133">
        <v>44</v>
      </c>
      <c r="R13" s="133">
        <f t="shared" si="2"/>
        <v>-44</v>
      </c>
      <c r="T13" s="133">
        <v>13</v>
      </c>
      <c r="U13" s="133">
        <f t="shared" si="5"/>
        <v>52</v>
      </c>
      <c r="X13" s="130">
        <f t="shared" si="3"/>
        <v>-52</v>
      </c>
      <c r="Y13" s="130" t="e">
        <f>D13+#REF!</f>
        <v>#REF!</v>
      </c>
      <c r="Z13" s="130" t="e">
        <f t="shared" si="7"/>
        <v>#REF!</v>
      </c>
      <c r="AA13" s="130" t="e">
        <f t="shared" si="6"/>
        <v>#REF!</v>
      </c>
      <c r="AB13" s="130">
        <v>108</v>
      </c>
      <c r="AC13" s="130" t="e">
        <f>Y13+AB13</f>
        <v>#REF!</v>
      </c>
      <c r="AF13" s="147" t="e">
        <f>U13*#REF!</f>
        <v>#REF!</v>
      </c>
      <c r="AH13" s="147" t="e">
        <f>U13*#REF!</f>
        <v>#REF!</v>
      </c>
      <c r="AK13" s="130">
        <v>13</v>
      </c>
    </row>
    <row r="14" spans="1:37" ht="24" customHeight="1" x14ac:dyDescent="0.2">
      <c r="A14" s="140"/>
      <c r="B14" s="141">
        <v>7</v>
      </c>
      <c r="C14" s="142" t="s">
        <v>505</v>
      </c>
      <c r="D14" s="141">
        <v>3800</v>
      </c>
      <c r="E14" s="143" t="s">
        <v>445</v>
      </c>
      <c r="F14" s="143"/>
      <c r="G14" s="143"/>
      <c r="H14" s="144"/>
      <c r="I14" s="145"/>
      <c r="J14" s="144">
        <f t="shared" si="4"/>
        <v>0</v>
      </c>
      <c r="K14" s="146">
        <f t="shared" si="0"/>
        <v>0</v>
      </c>
      <c r="L14" s="144">
        <f t="shared" si="1"/>
        <v>0</v>
      </c>
      <c r="M14" s="143"/>
      <c r="N14" s="143"/>
      <c r="O14" s="141"/>
      <c r="Q14" s="133">
        <v>44</v>
      </c>
      <c r="R14" s="133">
        <f t="shared" si="2"/>
        <v>-44</v>
      </c>
      <c r="T14" s="133">
        <v>13</v>
      </c>
      <c r="U14" s="133">
        <f t="shared" si="5"/>
        <v>52</v>
      </c>
      <c r="X14" s="130">
        <f t="shared" si="3"/>
        <v>-52</v>
      </c>
      <c r="Y14" s="130" t="e">
        <f>D14+#REF!</f>
        <v>#REF!</v>
      </c>
      <c r="Z14" s="130" t="e">
        <f t="shared" si="7"/>
        <v>#REF!</v>
      </c>
      <c r="AA14" s="130" t="e">
        <f t="shared" si="6"/>
        <v>#REF!</v>
      </c>
      <c r="AB14" s="130">
        <v>135</v>
      </c>
      <c r="AC14" s="130" t="e">
        <f>Y14+AB14</f>
        <v>#REF!</v>
      </c>
      <c r="AF14" s="147" t="e">
        <f>#REF!*U14</f>
        <v>#REF!</v>
      </c>
      <c r="AH14" s="147" t="e">
        <f>U14*#REF!</f>
        <v>#REF!</v>
      </c>
      <c r="AK14" s="130">
        <v>15</v>
      </c>
    </row>
    <row r="15" spans="1:37" ht="32.65" customHeight="1" x14ac:dyDescent="0.2">
      <c r="A15" s="140"/>
      <c r="B15" s="141">
        <v>8</v>
      </c>
      <c r="C15" s="148" t="s">
        <v>447</v>
      </c>
      <c r="D15" s="141">
        <v>1200</v>
      </c>
      <c r="E15" s="143" t="s">
        <v>445</v>
      </c>
      <c r="F15" s="143"/>
      <c r="G15" s="143"/>
      <c r="H15" s="144"/>
      <c r="I15" s="145"/>
      <c r="J15" s="144">
        <f t="shared" si="4"/>
        <v>0</v>
      </c>
      <c r="K15" s="146">
        <f t="shared" si="0"/>
        <v>0</v>
      </c>
      <c r="L15" s="144">
        <f t="shared" si="1"/>
        <v>0</v>
      </c>
      <c r="M15" s="143"/>
      <c r="N15" s="143"/>
      <c r="O15" s="141"/>
      <c r="Q15" s="133">
        <v>25</v>
      </c>
      <c r="R15" s="133">
        <f t="shared" si="2"/>
        <v>-25</v>
      </c>
      <c r="T15" s="133">
        <v>3</v>
      </c>
      <c r="U15" s="133">
        <f t="shared" si="5"/>
        <v>12</v>
      </c>
      <c r="X15" s="130">
        <f t="shared" si="3"/>
        <v>-12</v>
      </c>
      <c r="Y15" s="130" t="e">
        <f>D15+#REF!</f>
        <v>#REF!</v>
      </c>
      <c r="Z15" s="130" t="e">
        <f t="shared" si="7"/>
        <v>#REF!</v>
      </c>
      <c r="AA15" s="130" t="e">
        <f t="shared" si="6"/>
        <v>#REF!</v>
      </c>
      <c r="AB15" s="130">
        <v>636</v>
      </c>
      <c r="AC15" s="130" t="e">
        <f>Y15+(AB15/10)</f>
        <v>#REF!</v>
      </c>
      <c r="AF15" s="147" t="e">
        <f>#REF!*U15</f>
        <v>#REF!</v>
      </c>
      <c r="AH15" s="147" t="e">
        <f>U15*#REF!</f>
        <v>#REF!</v>
      </c>
      <c r="AK15" s="130">
        <v>4</v>
      </c>
    </row>
    <row r="16" spans="1:37" ht="24" customHeight="1" x14ac:dyDescent="0.2">
      <c r="A16" s="140"/>
      <c r="B16" s="141">
        <v>9</v>
      </c>
      <c r="C16" s="148" t="s">
        <v>448</v>
      </c>
      <c r="D16" s="141">
        <v>1200</v>
      </c>
      <c r="E16" s="143" t="s">
        <v>445</v>
      </c>
      <c r="F16" s="143"/>
      <c r="G16" s="143"/>
      <c r="H16" s="144"/>
      <c r="I16" s="145"/>
      <c r="J16" s="144">
        <f t="shared" si="4"/>
        <v>0</v>
      </c>
      <c r="K16" s="146">
        <f t="shared" si="0"/>
        <v>0</v>
      </c>
      <c r="L16" s="144">
        <f t="shared" si="1"/>
        <v>0</v>
      </c>
      <c r="M16" s="143"/>
      <c r="N16" s="143"/>
      <c r="O16" s="141"/>
      <c r="Q16" s="133">
        <v>33</v>
      </c>
      <c r="R16" s="133">
        <f t="shared" si="2"/>
        <v>-33</v>
      </c>
      <c r="T16" s="133">
        <v>3</v>
      </c>
      <c r="U16" s="133">
        <f t="shared" si="5"/>
        <v>12</v>
      </c>
      <c r="X16" s="130">
        <f t="shared" si="3"/>
        <v>-12</v>
      </c>
      <c r="Y16" s="130" t="e">
        <f>D16+#REF!</f>
        <v>#REF!</v>
      </c>
      <c r="Z16" s="130" t="e">
        <f t="shared" si="7"/>
        <v>#REF!</v>
      </c>
      <c r="AA16" s="130" t="e">
        <f t="shared" si="6"/>
        <v>#REF!</v>
      </c>
      <c r="AB16" s="130">
        <v>636</v>
      </c>
      <c r="AC16" s="130" t="e">
        <f>Y16+(AB16/15)</f>
        <v>#REF!</v>
      </c>
      <c r="AF16" s="147" t="e">
        <f>#REF!*U16</f>
        <v>#REF!</v>
      </c>
      <c r="AH16" s="147" t="e">
        <f>U16*#REF!</f>
        <v>#REF!</v>
      </c>
      <c r="AK16" s="130">
        <v>4</v>
      </c>
    </row>
    <row r="17" spans="1:37" ht="24" customHeight="1" x14ac:dyDescent="0.2">
      <c r="A17" s="140"/>
      <c r="B17" s="141">
        <v>10</v>
      </c>
      <c r="C17" s="142" t="s">
        <v>40</v>
      </c>
      <c r="D17" s="141">
        <v>1200</v>
      </c>
      <c r="E17" s="143" t="s">
        <v>445</v>
      </c>
      <c r="F17" s="143"/>
      <c r="G17" s="143"/>
      <c r="H17" s="144"/>
      <c r="I17" s="145"/>
      <c r="J17" s="144">
        <f t="shared" si="4"/>
        <v>0</v>
      </c>
      <c r="K17" s="146">
        <f t="shared" si="0"/>
        <v>0</v>
      </c>
      <c r="L17" s="144">
        <f t="shared" si="1"/>
        <v>0</v>
      </c>
      <c r="M17" s="143"/>
      <c r="N17" s="143"/>
      <c r="O17" s="141"/>
      <c r="Q17" s="133">
        <v>25</v>
      </c>
      <c r="R17" s="133">
        <f t="shared" si="2"/>
        <v>-25</v>
      </c>
      <c r="T17" s="133">
        <v>5</v>
      </c>
      <c r="U17" s="133">
        <f t="shared" si="5"/>
        <v>20</v>
      </c>
      <c r="X17" s="130">
        <f t="shared" si="3"/>
        <v>-20</v>
      </c>
      <c r="Y17" s="130" t="e">
        <f>D17+#REF!</f>
        <v>#REF!</v>
      </c>
      <c r="Z17" s="130" t="e">
        <f t="shared" si="7"/>
        <v>#REF!</v>
      </c>
      <c r="AA17" s="130" t="e">
        <f t="shared" si="6"/>
        <v>#REF!</v>
      </c>
      <c r="AB17" s="130">
        <v>636</v>
      </c>
      <c r="AC17" s="130" t="e">
        <f t="shared" ref="AC17:AC34" si="8">Y17+(AB17/10)</f>
        <v>#REF!</v>
      </c>
      <c r="AF17" s="147" t="e">
        <f>#REF!*U17</f>
        <v>#REF!</v>
      </c>
      <c r="AH17" s="147" t="e">
        <f>U17*#REF!</f>
        <v>#REF!</v>
      </c>
      <c r="AK17" s="130">
        <v>5</v>
      </c>
    </row>
    <row r="18" spans="1:37" ht="24" customHeight="1" x14ac:dyDescent="0.2">
      <c r="A18" s="140"/>
      <c r="B18" s="141">
        <v>11</v>
      </c>
      <c r="C18" s="142" t="s">
        <v>449</v>
      </c>
      <c r="D18" s="141">
        <v>1200</v>
      </c>
      <c r="E18" s="143" t="s">
        <v>450</v>
      </c>
      <c r="F18" s="143"/>
      <c r="G18" s="143"/>
      <c r="H18" s="144"/>
      <c r="I18" s="145"/>
      <c r="J18" s="144">
        <f t="shared" si="4"/>
        <v>0</v>
      </c>
      <c r="K18" s="146">
        <f t="shared" si="0"/>
        <v>0</v>
      </c>
      <c r="L18" s="144">
        <f t="shared" si="1"/>
        <v>0</v>
      </c>
      <c r="M18" s="143"/>
      <c r="N18" s="143"/>
      <c r="O18" s="141"/>
      <c r="Q18" s="133">
        <v>26</v>
      </c>
      <c r="R18" s="133">
        <f t="shared" si="2"/>
        <v>-26</v>
      </c>
      <c r="T18" s="133">
        <v>3</v>
      </c>
      <c r="U18" s="133">
        <f t="shared" si="5"/>
        <v>12</v>
      </c>
      <c r="X18" s="130">
        <f t="shared" si="3"/>
        <v>-12</v>
      </c>
      <c r="Y18" s="130" t="e">
        <f>D18+#REF!</f>
        <v>#REF!</v>
      </c>
      <c r="Z18" s="130" t="e">
        <f t="shared" si="7"/>
        <v>#REF!</v>
      </c>
      <c r="AA18" s="130" t="e">
        <f t="shared" si="6"/>
        <v>#REF!</v>
      </c>
      <c r="AB18" s="130">
        <v>742</v>
      </c>
      <c r="AC18" s="130" t="e">
        <f>Y18+(AB18/10)</f>
        <v>#REF!</v>
      </c>
      <c r="AF18" s="147" t="e">
        <f>#REF!*U18</f>
        <v>#REF!</v>
      </c>
      <c r="AH18" s="147" t="e">
        <f>U18*#REF!</f>
        <v>#REF!</v>
      </c>
      <c r="AK18" s="130">
        <v>4</v>
      </c>
    </row>
    <row r="19" spans="1:37" ht="24" customHeight="1" x14ac:dyDescent="0.2">
      <c r="A19" s="140"/>
      <c r="B19" s="141">
        <v>12</v>
      </c>
      <c r="C19" s="142" t="s">
        <v>451</v>
      </c>
      <c r="D19" s="141">
        <v>1200</v>
      </c>
      <c r="E19" s="143" t="s">
        <v>450</v>
      </c>
      <c r="F19" s="143"/>
      <c r="G19" s="143"/>
      <c r="H19" s="144"/>
      <c r="I19" s="145"/>
      <c r="J19" s="144">
        <f t="shared" si="4"/>
        <v>0</v>
      </c>
      <c r="K19" s="146">
        <f t="shared" si="0"/>
        <v>0</v>
      </c>
      <c r="L19" s="144">
        <f t="shared" si="1"/>
        <v>0</v>
      </c>
      <c r="M19" s="143"/>
      <c r="N19" s="143"/>
      <c r="O19" s="141"/>
      <c r="Q19" s="133">
        <v>22</v>
      </c>
      <c r="R19" s="133">
        <f t="shared" si="2"/>
        <v>-22</v>
      </c>
      <c r="T19" s="133">
        <v>3</v>
      </c>
      <c r="U19" s="133">
        <f t="shared" si="5"/>
        <v>12</v>
      </c>
      <c r="X19" s="130">
        <f t="shared" si="3"/>
        <v>-12</v>
      </c>
      <c r="Y19" s="130" t="e">
        <f>D19+#REF!</f>
        <v>#REF!</v>
      </c>
      <c r="Z19" s="130" t="e">
        <f t="shared" si="7"/>
        <v>#REF!</v>
      </c>
      <c r="AA19" s="130" t="e">
        <f t="shared" si="6"/>
        <v>#REF!</v>
      </c>
      <c r="AB19" s="130">
        <v>324</v>
      </c>
      <c r="AC19" s="130" t="e">
        <f t="shared" si="8"/>
        <v>#REF!</v>
      </c>
      <c r="AF19" s="147" t="e">
        <f>#REF!*U19</f>
        <v>#REF!</v>
      </c>
      <c r="AH19" s="147" t="e">
        <f>U19*#REF!</f>
        <v>#REF!</v>
      </c>
      <c r="AK19" s="130">
        <v>4</v>
      </c>
    </row>
    <row r="20" spans="1:37" ht="24" customHeight="1" x14ac:dyDescent="0.2">
      <c r="A20" s="140"/>
      <c r="B20" s="141">
        <v>13</v>
      </c>
      <c r="C20" s="142" t="s">
        <v>452</v>
      </c>
      <c r="D20" s="141">
        <v>1200</v>
      </c>
      <c r="E20" s="143" t="s">
        <v>445</v>
      </c>
      <c r="F20" s="143"/>
      <c r="G20" s="143"/>
      <c r="H20" s="144"/>
      <c r="I20" s="145"/>
      <c r="J20" s="144">
        <f t="shared" si="4"/>
        <v>0</v>
      </c>
      <c r="K20" s="146">
        <f t="shared" si="0"/>
        <v>0</v>
      </c>
      <c r="L20" s="144">
        <f t="shared" si="1"/>
        <v>0</v>
      </c>
      <c r="M20" s="143"/>
      <c r="N20" s="143"/>
      <c r="O20" s="141"/>
      <c r="Q20" s="133">
        <v>22</v>
      </c>
      <c r="R20" s="133">
        <f t="shared" si="2"/>
        <v>-22</v>
      </c>
      <c r="T20" s="133">
        <v>3</v>
      </c>
      <c r="U20" s="133">
        <f t="shared" si="5"/>
        <v>12</v>
      </c>
      <c r="X20" s="130">
        <f t="shared" si="3"/>
        <v>-12</v>
      </c>
      <c r="Y20" s="130" t="e">
        <f>D20+#REF!</f>
        <v>#REF!</v>
      </c>
      <c r="Z20" s="130" t="e">
        <f t="shared" si="7"/>
        <v>#REF!</v>
      </c>
      <c r="AA20" s="130" t="e">
        <f t="shared" si="6"/>
        <v>#REF!</v>
      </c>
      <c r="AB20" s="130">
        <v>324</v>
      </c>
      <c r="AC20" s="130" t="e">
        <f t="shared" si="8"/>
        <v>#REF!</v>
      </c>
      <c r="AF20" s="147" t="e">
        <f>#REF!*U20</f>
        <v>#REF!</v>
      </c>
      <c r="AH20" s="147" t="e">
        <f>U20*#REF!</f>
        <v>#REF!</v>
      </c>
      <c r="AK20" s="130">
        <v>4</v>
      </c>
    </row>
    <row r="21" spans="1:37" ht="24" customHeight="1" x14ac:dyDescent="0.2">
      <c r="A21" s="140"/>
      <c r="B21" s="141">
        <v>14</v>
      </c>
      <c r="C21" s="142" t="s">
        <v>506</v>
      </c>
      <c r="D21" s="141">
        <v>400</v>
      </c>
      <c r="E21" s="143" t="s">
        <v>445</v>
      </c>
      <c r="F21" s="143"/>
      <c r="G21" s="143"/>
      <c r="H21" s="144"/>
      <c r="I21" s="145"/>
      <c r="J21" s="144">
        <f t="shared" si="4"/>
        <v>0</v>
      </c>
      <c r="K21" s="146">
        <f t="shared" si="0"/>
        <v>0</v>
      </c>
      <c r="L21" s="144">
        <f t="shared" si="1"/>
        <v>0</v>
      </c>
      <c r="M21" s="143"/>
      <c r="N21" s="143"/>
      <c r="O21" s="141"/>
      <c r="Q21" s="133">
        <v>12</v>
      </c>
      <c r="R21" s="133">
        <f t="shared" si="2"/>
        <v>-12</v>
      </c>
      <c r="T21" s="133">
        <v>3</v>
      </c>
      <c r="U21" s="133">
        <f t="shared" si="5"/>
        <v>12</v>
      </c>
      <c r="X21" s="130">
        <f t="shared" si="3"/>
        <v>-12</v>
      </c>
      <c r="Y21" s="130" t="e">
        <f>D21+#REF!</f>
        <v>#REF!</v>
      </c>
      <c r="Z21" s="130" t="e">
        <f t="shared" si="7"/>
        <v>#REF!</v>
      </c>
      <c r="AA21" s="130" t="e">
        <f t="shared" si="6"/>
        <v>#REF!</v>
      </c>
      <c r="AB21" s="130">
        <v>135</v>
      </c>
      <c r="AC21" s="130" t="e">
        <f t="shared" si="8"/>
        <v>#REF!</v>
      </c>
      <c r="AF21" s="147" t="e">
        <f>#REF!*U21</f>
        <v>#REF!</v>
      </c>
      <c r="AH21" s="147" t="e">
        <f>U21*#REF!</f>
        <v>#REF!</v>
      </c>
    </row>
    <row r="22" spans="1:37" ht="24" customHeight="1" x14ac:dyDescent="0.2">
      <c r="A22" s="140"/>
      <c r="B22" s="141">
        <v>15</v>
      </c>
      <c r="C22" s="142" t="s">
        <v>507</v>
      </c>
      <c r="D22" s="141">
        <v>300</v>
      </c>
      <c r="E22" s="143" t="s">
        <v>445</v>
      </c>
      <c r="F22" s="143"/>
      <c r="G22" s="143"/>
      <c r="H22" s="144"/>
      <c r="I22" s="145"/>
      <c r="J22" s="144">
        <f t="shared" si="4"/>
        <v>0</v>
      </c>
      <c r="K22" s="146">
        <f t="shared" si="0"/>
        <v>0</v>
      </c>
      <c r="L22" s="144">
        <f t="shared" si="1"/>
        <v>0</v>
      </c>
      <c r="M22" s="143"/>
      <c r="N22" s="143"/>
      <c r="O22" s="141"/>
      <c r="Q22" s="133">
        <v>13</v>
      </c>
      <c r="R22" s="133">
        <f t="shared" si="2"/>
        <v>-13</v>
      </c>
      <c r="T22" s="133">
        <v>1</v>
      </c>
      <c r="U22" s="133">
        <f t="shared" si="5"/>
        <v>4</v>
      </c>
      <c r="X22" s="130">
        <f t="shared" si="3"/>
        <v>-4</v>
      </c>
      <c r="Y22" s="130" t="e">
        <f>D22+#REF!</f>
        <v>#REF!</v>
      </c>
      <c r="Z22" s="130" t="e">
        <f t="shared" si="7"/>
        <v>#REF!</v>
      </c>
      <c r="AA22" s="130" t="e">
        <f t="shared" si="6"/>
        <v>#REF!</v>
      </c>
      <c r="AB22" s="130">
        <v>480</v>
      </c>
      <c r="AC22" s="130" t="e">
        <f t="shared" si="8"/>
        <v>#REF!</v>
      </c>
      <c r="AF22" s="147" t="e">
        <f>#REF!*U22</f>
        <v>#REF!</v>
      </c>
      <c r="AH22" s="147" t="e">
        <f>U22*#REF!</f>
        <v>#REF!</v>
      </c>
      <c r="AK22" s="130">
        <v>1</v>
      </c>
    </row>
    <row r="23" spans="1:37" ht="24" customHeight="1" x14ac:dyDescent="0.2">
      <c r="A23" s="140"/>
      <c r="B23" s="141">
        <v>16</v>
      </c>
      <c r="C23" s="142" t="s">
        <v>435</v>
      </c>
      <c r="D23" s="141">
        <v>300</v>
      </c>
      <c r="E23" s="143" t="s">
        <v>445</v>
      </c>
      <c r="F23" s="143"/>
      <c r="G23" s="143"/>
      <c r="H23" s="144"/>
      <c r="I23" s="145"/>
      <c r="J23" s="144">
        <f t="shared" si="4"/>
        <v>0</v>
      </c>
      <c r="K23" s="146">
        <f t="shared" si="0"/>
        <v>0</v>
      </c>
      <c r="L23" s="144">
        <f t="shared" si="1"/>
        <v>0</v>
      </c>
      <c r="M23" s="143"/>
      <c r="N23" s="143"/>
      <c r="O23" s="141"/>
      <c r="Q23" s="133">
        <v>14</v>
      </c>
      <c r="R23" s="133">
        <f t="shared" si="2"/>
        <v>-14</v>
      </c>
      <c r="T23" s="133"/>
      <c r="U23" s="133">
        <f t="shared" si="5"/>
        <v>0</v>
      </c>
      <c r="X23" s="130">
        <f t="shared" si="3"/>
        <v>0</v>
      </c>
      <c r="Y23" s="130" t="e">
        <f>D23+#REF!</f>
        <v>#REF!</v>
      </c>
      <c r="Z23" s="130" t="e">
        <f t="shared" si="7"/>
        <v>#REF!</v>
      </c>
      <c r="AA23" s="130" t="e">
        <f t="shared" si="6"/>
        <v>#REF!</v>
      </c>
      <c r="AB23" s="130">
        <v>490</v>
      </c>
      <c r="AC23" s="130" t="e">
        <f>Y23+(AB23/12)</f>
        <v>#REF!</v>
      </c>
      <c r="AF23" s="147" t="e">
        <f>G23*#REF!</f>
        <v>#REF!</v>
      </c>
      <c r="AH23" s="147" t="e">
        <f>U23*#REF!</f>
        <v>#REF!</v>
      </c>
      <c r="AK23" s="130">
        <v>2</v>
      </c>
    </row>
    <row r="24" spans="1:37" ht="24" customHeight="1" x14ac:dyDescent="0.2">
      <c r="A24" s="140"/>
      <c r="B24" s="141">
        <v>17</v>
      </c>
      <c r="C24" s="142" t="s">
        <v>508</v>
      </c>
      <c r="D24" s="141">
        <v>200</v>
      </c>
      <c r="E24" s="143" t="s">
        <v>445</v>
      </c>
      <c r="F24" s="143"/>
      <c r="G24" s="143"/>
      <c r="H24" s="144"/>
      <c r="I24" s="145"/>
      <c r="J24" s="144">
        <f t="shared" si="4"/>
        <v>0</v>
      </c>
      <c r="K24" s="146">
        <f t="shared" si="0"/>
        <v>0</v>
      </c>
      <c r="L24" s="144">
        <f t="shared" si="1"/>
        <v>0</v>
      </c>
      <c r="M24" s="143"/>
      <c r="N24" s="143"/>
      <c r="O24" s="141"/>
      <c r="T24" s="133"/>
      <c r="U24" s="133"/>
      <c r="Y24" s="130" t="e">
        <f>D24+#REF!</f>
        <v>#REF!</v>
      </c>
      <c r="Z24" s="130" t="e">
        <f t="shared" si="7"/>
        <v>#REF!</v>
      </c>
      <c r="AF24" s="147"/>
      <c r="AH24" s="147"/>
    </row>
    <row r="25" spans="1:37" ht="24" customHeight="1" x14ac:dyDescent="0.2">
      <c r="A25" s="140"/>
      <c r="B25" s="141">
        <v>18</v>
      </c>
      <c r="C25" s="142" t="s">
        <v>453</v>
      </c>
      <c r="D25" s="141">
        <v>300</v>
      </c>
      <c r="E25" s="143" t="s">
        <v>445</v>
      </c>
      <c r="F25" s="143"/>
      <c r="G25" s="143"/>
      <c r="H25" s="144"/>
      <c r="I25" s="145"/>
      <c r="J25" s="144">
        <f t="shared" si="4"/>
        <v>0</v>
      </c>
      <c r="K25" s="146">
        <f t="shared" si="0"/>
        <v>0</v>
      </c>
      <c r="L25" s="144">
        <f t="shared" si="1"/>
        <v>0</v>
      </c>
      <c r="M25" s="143"/>
      <c r="N25" s="143"/>
      <c r="O25" s="141"/>
      <c r="Q25" s="133">
        <v>15</v>
      </c>
      <c r="R25" s="133">
        <f>G25-Q25</f>
        <v>-15</v>
      </c>
      <c r="T25" s="133"/>
      <c r="U25" s="133">
        <f t="shared" si="5"/>
        <v>0</v>
      </c>
      <c r="X25" s="130">
        <f>G25-U25</f>
        <v>0</v>
      </c>
      <c r="Y25" s="130" t="e">
        <f>D25+#REF!</f>
        <v>#REF!</v>
      </c>
      <c r="Z25" s="130" t="e">
        <f t="shared" si="7"/>
        <v>#REF!</v>
      </c>
      <c r="AA25" s="130" t="e">
        <f t="shared" si="6"/>
        <v>#REF!</v>
      </c>
      <c r="AB25" s="130">
        <v>636</v>
      </c>
      <c r="AC25" s="130" t="e">
        <f>Y25+(AB25/12)</f>
        <v>#REF!</v>
      </c>
      <c r="AF25" s="147" t="e">
        <f>G25*#REF!</f>
        <v>#REF!</v>
      </c>
      <c r="AH25" s="147" t="e">
        <f>U25*#REF!</f>
        <v>#REF!</v>
      </c>
    </row>
    <row r="26" spans="1:37" ht="24" customHeight="1" x14ac:dyDescent="0.2">
      <c r="A26" s="140"/>
      <c r="B26" s="141">
        <v>19</v>
      </c>
      <c r="C26" s="142" t="s">
        <v>509</v>
      </c>
      <c r="D26" s="141">
        <v>2800</v>
      </c>
      <c r="E26" s="143" t="s">
        <v>445</v>
      </c>
      <c r="F26" s="143"/>
      <c r="G26" s="143"/>
      <c r="H26" s="144"/>
      <c r="I26" s="145"/>
      <c r="J26" s="144">
        <f t="shared" si="4"/>
        <v>0</v>
      </c>
      <c r="K26" s="146">
        <f t="shared" si="0"/>
        <v>0</v>
      </c>
      <c r="L26" s="144">
        <f t="shared" si="1"/>
        <v>0</v>
      </c>
      <c r="M26" s="143"/>
      <c r="N26" s="143"/>
      <c r="O26" s="141"/>
      <c r="Q26" s="133">
        <v>41</v>
      </c>
      <c r="R26" s="133">
        <f>G26-Q26</f>
        <v>-41</v>
      </c>
      <c r="T26" s="133">
        <v>8</v>
      </c>
      <c r="U26" s="133">
        <f t="shared" si="5"/>
        <v>32</v>
      </c>
      <c r="X26" s="130">
        <f>G26-U26</f>
        <v>-32</v>
      </c>
      <c r="Y26" s="130" t="e">
        <f>D26+#REF!</f>
        <v>#REF!</v>
      </c>
      <c r="Z26" s="130" t="e">
        <f t="shared" si="7"/>
        <v>#REF!</v>
      </c>
      <c r="AA26" s="130" t="e">
        <f t="shared" si="6"/>
        <v>#REF!</v>
      </c>
      <c r="AB26" s="130">
        <v>795</v>
      </c>
      <c r="AC26" s="130" t="e">
        <f t="shared" si="8"/>
        <v>#REF!</v>
      </c>
      <c r="AF26" s="147" t="e">
        <f>#REF!*U26</f>
        <v>#REF!</v>
      </c>
      <c r="AH26" s="147" t="e">
        <f>U26*#REF!</f>
        <v>#REF!</v>
      </c>
      <c r="AK26" s="130">
        <v>12</v>
      </c>
    </row>
    <row r="27" spans="1:37" ht="24" customHeight="1" x14ac:dyDescent="0.2">
      <c r="A27" s="140"/>
      <c r="B27" s="141">
        <v>20</v>
      </c>
      <c r="C27" s="142" t="s">
        <v>105</v>
      </c>
      <c r="D27" s="141">
        <v>800</v>
      </c>
      <c r="E27" s="143" t="s">
        <v>445</v>
      </c>
      <c r="F27" s="143"/>
      <c r="G27" s="143"/>
      <c r="H27" s="144"/>
      <c r="I27" s="145"/>
      <c r="J27" s="144">
        <f t="shared" si="4"/>
        <v>0</v>
      </c>
      <c r="K27" s="146">
        <f t="shared" si="0"/>
        <v>0</v>
      </c>
      <c r="L27" s="144">
        <f t="shared" si="1"/>
        <v>0</v>
      </c>
      <c r="M27" s="143"/>
      <c r="N27" s="143"/>
      <c r="O27" s="141"/>
      <c r="Q27" s="133">
        <v>17</v>
      </c>
      <c r="R27" s="133">
        <f>G27-Q27</f>
        <v>-17</v>
      </c>
      <c r="T27" s="133"/>
      <c r="U27" s="133">
        <f t="shared" si="5"/>
        <v>0</v>
      </c>
      <c r="X27" s="130">
        <f>G27-U27</f>
        <v>0</v>
      </c>
      <c r="Y27" s="130" t="e">
        <f>D27+#REF!</f>
        <v>#REF!</v>
      </c>
      <c r="Z27" s="130" t="e">
        <f t="shared" si="7"/>
        <v>#REF!</v>
      </c>
      <c r="AA27" s="130" t="e">
        <f t="shared" si="6"/>
        <v>#REF!</v>
      </c>
      <c r="AB27" s="130">
        <v>840</v>
      </c>
      <c r="AC27" s="130" t="e">
        <f t="shared" si="8"/>
        <v>#REF!</v>
      </c>
      <c r="AF27" s="147" t="e">
        <f>G27*#REF!</f>
        <v>#REF!</v>
      </c>
      <c r="AH27" s="147" t="e">
        <f>U27*#REF!</f>
        <v>#REF!</v>
      </c>
      <c r="AK27" s="130">
        <v>4</v>
      </c>
    </row>
    <row r="28" spans="1:37" ht="24" customHeight="1" x14ac:dyDescent="0.2">
      <c r="A28" s="140"/>
      <c r="B28" s="141">
        <v>21</v>
      </c>
      <c r="C28" s="142" t="s">
        <v>454</v>
      </c>
      <c r="D28" s="141">
        <v>600</v>
      </c>
      <c r="E28" s="143" t="s">
        <v>445</v>
      </c>
      <c r="F28" s="143"/>
      <c r="G28" s="143"/>
      <c r="H28" s="144"/>
      <c r="I28" s="145"/>
      <c r="J28" s="144">
        <f t="shared" si="4"/>
        <v>0</v>
      </c>
      <c r="K28" s="146">
        <f t="shared" si="0"/>
        <v>0</v>
      </c>
      <c r="L28" s="144">
        <f t="shared" si="1"/>
        <v>0</v>
      </c>
      <c r="M28" s="143"/>
      <c r="N28" s="143"/>
      <c r="O28" s="141"/>
      <c r="Q28" s="133">
        <v>15</v>
      </c>
      <c r="R28" s="133">
        <f>G28-Q28</f>
        <v>-15</v>
      </c>
      <c r="T28" s="133"/>
      <c r="U28" s="133">
        <f t="shared" si="5"/>
        <v>0</v>
      </c>
      <c r="X28" s="130">
        <f>G28-U28</f>
        <v>0</v>
      </c>
      <c r="Y28" s="130" t="e">
        <f>D28+#REF!</f>
        <v>#REF!</v>
      </c>
      <c r="Z28" s="130" t="e">
        <f t="shared" si="7"/>
        <v>#REF!</v>
      </c>
      <c r="AA28" s="130" t="e">
        <f t="shared" si="6"/>
        <v>#REF!</v>
      </c>
      <c r="AB28" s="130">
        <v>636</v>
      </c>
      <c r="AC28" s="130" t="e">
        <f t="shared" si="8"/>
        <v>#REF!</v>
      </c>
      <c r="AF28" s="147" t="e">
        <f>G28*#REF!</f>
        <v>#REF!</v>
      </c>
      <c r="AH28" s="147" t="e">
        <f>U28*#REF!</f>
        <v>#REF!</v>
      </c>
      <c r="AK28" s="130">
        <v>3</v>
      </c>
    </row>
    <row r="29" spans="1:37" ht="24" customHeight="1" x14ac:dyDescent="0.2">
      <c r="A29" s="140"/>
      <c r="B29" s="141">
        <v>22</v>
      </c>
      <c r="C29" s="142" t="s">
        <v>511</v>
      </c>
      <c r="D29" s="141">
        <v>300</v>
      </c>
      <c r="E29" s="143" t="s">
        <v>445</v>
      </c>
      <c r="F29" s="143"/>
      <c r="G29" s="143"/>
      <c r="H29" s="144"/>
      <c r="I29" s="145"/>
      <c r="J29" s="144">
        <f t="shared" si="4"/>
        <v>0</v>
      </c>
      <c r="K29" s="146">
        <f t="shared" si="0"/>
        <v>0</v>
      </c>
      <c r="L29" s="144">
        <f t="shared" si="1"/>
        <v>0</v>
      </c>
      <c r="M29" s="143"/>
      <c r="N29" s="143"/>
      <c r="O29" s="141"/>
      <c r="T29" s="133"/>
      <c r="U29" s="133"/>
      <c r="Y29" s="130" t="e">
        <f>D29+#REF!</f>
        <v>#REF!</v>
      </c>
      <c r="Z29" s="130" t="e">
        <f t="shared" si="7"/>
        <v>#REF!</v>
      </c>
      <c r="AF29" s="147"/>
      <c r="AH29" s="147"/>
    </row>
    <row r="30" spans="1:37" ht="24" customHeight="1" x14ac:dyDescent="0.2">
      <c r="A30" s="140"/>
      <c r="B30" s="141">
        <v>23</v>
      </c>
      <c r="C30" s="142" t="s">
        <v>512</v>
      </c>
      <c r="D30" s="141">
        <v>500</v>
      </c>
      <c r="E30" s="143" t="s">
        <v>445</v>
      </c>
      <c r="F30" s="143"/>
      <c r="G30" s="143"/>
      <c r="H30" s="144"/>
      <c r="I30" s="145"/>
      <c r="J30" s="144">
        <f t="shared" si="4"/>
        <v>0</v>
      </c>
      <c r="K30" s="146">
        <f t="shared" si="0"/>
        <v>0</v>
      </c>
      <c r="L30" s="144">
        <f t="shared" si="1"/>
        <v>0</v>
      </c>
      <c r="M30" s="143"/>
      <c r="N30" s="143"/>
      <c r="O30" s="141"/>
      <c r="T30" s="133"/>
      <c r="U30" s="133"/>
      <c r="Y30" s="130" t="e">
        <f>D30+#REF!</f>
        <v>#REF!</v>
      </c>
      <c r="Z30" s="130" t="e">
        <f t="shared" si="7"/>
        <v>#REF!</v>
      </c>
      <c r="AF30" s="147"/>
      <c r="AH30" s="147"/>
    </row>
    <row r="31" spans="1:37" ht="24" customHeight="1" x14ac:dyDescent="0.2">
      <c r="A31" s="140"/>
      <c r="B31" s="141">
        <v>24</v>
      </c>
      <c r="C31" s="142" t="s">
        <v>513</v>
      </c>
      <c r="D31" s="141">
        <v>400</v>
      </c>
      <c r="E31" s="143" t="s">
        <v>445</v>
      </c>
      <c r="F31" s="143"/>
      <c r="G31" s="143"/>
      <c r="H31" s="144"/>
      <c r="I31" s="145"/>
      <c r="J31" s="144">
        <f t="shared" si="4"/>
        <v>0</v>
      </c>
      <c r="K31" s="146">
        <f t="shared" si="0"/>
        <v>0</v>
      </c>
      <c r="L31" s="144">
        <f t="shared" si="1"/>
        <v>0</v>
      </c>
      <c r="M31" s="143"/>
      <c r="N31" s="143"/>
      <c r="O31" s="141"/>
      <c r="T31" s="133"/>
      <c r="U31" s="133"/>
      <c r="Y31" s="130" t="e">
        <f>D31+#REF!</f>
        <v>#REF!</v>
      </c>
      <c r="Z31" s="130" t="e">
        <f t="shared" si="7"/>
        <v>#REF!</v>
      </c>
      <c r="AF31" s="147"/>
      <c r="AH31" s="147"/>
    </row>
    <row r="32" spans="1:37" ht="24" customHeight="1" x14ac:dyDescent="0.2">
      <c r="A32" s="140"/>
      <c r="B32" s="141">
        <v>25</v>
      </c>
      <c r="C32" s="142" t="s">
        <v>514</v>
      </c>
      <c r="D32" s="141">
        <v>1500</v>
      </c>
      <c r="E32" s="143" t="s">
        <v>445</v>
      </c>
      <c r="F32" s="143"/>
      <c r="G32" s="143"/>
      <c r="H32" s="144"/>
      <c r="I32" s="145"/>
      <c r="J32" s="144">
        <f t="shared" si="4"/>
        <v>0</v>
      </c>
      <c r="K32" s="146">
        <f t="shared" si="0"/>
        <v>0</v>
      </c>
      <c r="L32" s="144">
        <f t="shared" si="1"/>
        <v>0</v>
      </c>
      <c r="M32" s="143"/>
      <c r="N32" s="143"/>
      <c r="O32" s="141"/>
      <c r="T32" s="133"/>
      <c r="U32" s="133"/>
      <c r="Y32" s="130" t="e">
        <f>D32+#REF!</f>
        <v>#REF!</v>
      </c>
      <c r="Z32" s="130" t="e">
        <f t="shared" si="7"/>
        <v>#REF!</v>
      </c>
      <c r="AF32" s="147"/>
      <c r="AH32" s="147"/>
    </row>
    <row r="33" spans="1:37" ht="24" customHeight="1" x14ac:dyDescent="0.2">
      <c r="A33" s="140"/>
      <c r="B33" s="141">
        <v>26</v>
      </c>
      <c r="C33" s="142" t="s">
        <v>510</v>
      </c>
      <c r="D33" s="141">
        <v>300</v>
      </c>
      <c r="E33" s="143" t="s">
        <v>445</v>
      </c>
      <c r="F33" s="143"/>
      <c r="G33" s="143"/>
      <c r="H33" s="144"/>
      <c r="I33" s="145"/>
      <c r="J33" s="144">
        <f t="shared" si="4"/>
        <v>0</v>
      </c>
      <c r="K33" s="146">
        <f t="shared" si="0"/>
        <v>0</v>
      </c>
      <c r="L33" s="144">
        <f t="shared" si="1"/>
        <v>0</v>
      </c>
      <c r="M33" s="143"/>
      <c r="N33" s="143"/>
      <c r="O33" s="141"/>
      <c r="T33" s="133"/>
      <c r="U33" s="133"/>
      <c r="Y33" s="130" t="e">
        <f>D33+#REF!</f>
        <v>#REF!</v>
      </c>
      <c r="Z33" s="130" t="e">
        <f t="shared" si="7"/>
        <v>#REF!</v>
      </c>
      <c r="AF33" s="147"/>
      <c r="AH33" s="147"/>
    </row>
    <row r="34" spans="1:37" ht="24" customHeight="1" x14ac:dyDescent="0.2">
      <c r="A34" s="140"/>
      <c r="B34" s="141">
        <v>27</v>
      </c>
      <c r="C34" s="148" t="s">
        <v>157</v>
      </c>
      <c r="D34" s="141">
        <v>800</v>
      </c>
      <c r="E34" s="143" t="s">
        <v>445</v>
      </c>
      <c r="F34" s="143"/>
      <c r="G34" s="143"/>
      <c r="H34" s="144"/>
      <c r="I34" s="145"/>
      <c r="J34" s="144">
        <f t="shared" si="4"/>
        <v>0</v>
      </c>
      <c r="K34" s="146">
        <f t="shared" si="0"/>
        <v>0</v>
      </c>
      <c r="L34" s="144">
        <f t="shared" si="1"/>
        <v>0</v>
      </c>
      <c r="M34" s="143"/>
      <c r="N34" s="143"/>
      <c r="O34" s="141"/>
      <c r="Q34" s="133">
        <v>19</v>
      </c>
      <c r="R34" s="133">
        <f>G34-Q34</f>
        <v>-19</v>
      </c>
      <c r="T34" s="133">
        <v>3</v>
      </c>
      <c r="U34" s="133">
        <f t="shared" si="5"/>
        <v>12</v>
      </c>
      <c r="X34" s="130">
        <f>G34-U34</f>
        <v>-12</v>
      </c>
      <c r="Y34" s="130" t="e">
        <f>D34+#REF!</f>
        <v>#REF!</v>
      </c>
      <c r="Z34" s="130" t="e">
        <f t="shared" si="7"/>
        <v>#REF!</v>
      </c>
      <c r="AA34" s="130" t="e">
        <f t="shared" si="6"/>
        <v>#REF!</v>
      </c>
      <c r="AB34" s="130">
        <v>636</v>
      </c>
      <c r="AC34" s="130" t="e">
        <f t="shared" si="8"/>
        <v>#REF!</v>
      </c>
      <c r="AF34" s="147" t="e">
        <f>#REF!*U34</f>
        <v>#REF!</v>
      </c>
      <c r="AH34" s="147" t="e">
        <f>U34*#REF!</f>
        <v>#REF!</v>
      </c>
      <c r="AK34" s="130">
        <v>4</v>
      </c>
    </row>
    <row r="35" spans="1:37" ht="24" customHeight="1" x14ac:dyDescent="0.2">
      <c r="A35" s="140"/>
      <c r="B35" s="141">
        <v>28</v>
      </c>
      <c r="C35" s="148" t="s">
        <v>515</v>
      </c>
      <c r="D35" s="141">
        <v>2500</v>
      </c>
      <c r="E35" s="143" t="s">
        <v>445</v>
      </c>
      <c r="F35" s="143"/>
      <c r="G35" s="143"/>
      <c r="H35" s="144"/>
      <c r="I35" s="145"/>
      <c r="J35" s="144">
        <f t="shared" si="4"/>
        <v>0</v>
      </c>
      <c r="K35" s="146">
        <f t="shared" si="0"/>
        <v>0</v>
      </c>
      <c r="L35" s="144">
        <f t="shared" si="1"/>
        <v>0</v>
      </c>
      <c r="M35" s="143"/>
      <c r="N35" s="143"/>
      <c r="O35" s="141"/>
      <c r="T35" s="133"/>
      <c r="U35" s="133"/>
      <c r="Y35" s="130" t="e">
        <f>D35+#REF!</f>
        <v>#REF!</v>
      </c>
      <c r="Z35" s="130" t="e">
        <f t="shared" si="7"/>
        <v>#REF!</v>
      </c>
      <c r="AF35" s="147"/>
      <c r="AH35" s="147"/>
    </row>
    <row r="36" spans="1:37" ht="24" customHeight="1" x14ac:dyDescent="0.2">
      <c r="A36" s="140"/>
      <c r="B36" s="141">
        <v>29</v>
      </c>
      <c r="C36" s="148" t="s">
        <v>516</v>
      </c>
      <c r="D36" s="141">
        <v>2000</v>
      </c>
      <c r="E36" s="143" t="s">
        <v>445</v>
      </c>
      <c r="F36" s="143"/>
      <c r="G36" s="143"/>
      <c r="H36" s="144"/>
      <c r="I36" s="145"/>
      <c r="J36" s="144">
        <f t="shared" si="4"/>
        <v>0</v>
      </c>
      <c r="K36" s="146">
        <f t="shared" si="0"/>
        <v>0</v>
      </c>
      <c r="L36" s="144">
        <f t="shared" si="1"/>
        <v>0</v>
      </c>
      <c r="M36" s="143"/>
      <c r="N36" s="143"/>
      <c r="O36" s="141"/>
      <c r="T36" s="133"/>
      <c r="U36" s="133"/>
      <c r="Y36" s="130" t="e">
        <f>D36+#REF!</f>
        <v>#REF!</v>
      </c>
      <c r="Z36" s="130" t="e">
        <f t="shared" si="7"/>
        <v>#REF!</v>
      </c>
      <c r="AF36" s="147"/>
      <c r="AH36" s="147"/>
    </row>
    <row r="37" spans="1:37" ht="24" customHeight="1" x14ac:dyDescent="0.2">
      <c r="A37" s="140"/>
      <c r="B37" s="141">
        <v>30</v>
      </c>
      <c r="C37" s="148" t="s">
        <v>517</v>
      </c>
      <c r="D37" s="141">
        <v>1250</v>
      </c>
      <c r="E37" s="143" t="s">
        <v>445</v>
      </c>
      <c r="F37" s="143"/>
      <c r="G37" s="143"/>
      <c r="H37" s="144"/>
      <c r="I37" s="145"/>
      <c r="J37" s="144">
        <f t="shared" si="4"/>
        <v>0</v>
      </c>
      <c r="K37" s="146">
        <f t="shared" si="0"/>
        <v>0</v>
      </c>
      <c r="L37" s="144">
        <f t="shared" si="1"/>
        <v>0</v>
      </c>
      <c r="M37" s="143"/>
      <c r="N37" s="143"/>
      <c r="O37" s="141"/>
      <c r="T37" s="133"/>
      <c r="U37" s="133"/>
      <c r="Y37" s="130" t="e">
        <f>D37+#REF!</f>
        <v>#REF!</v>
      </c>
      <c r="Z37" s="130" t="e">
        <f t="shared" si="7"/>
        <v>#REF!</v>
      </c>
      <c r="AF37" s="147"/>
      <c r="AH37" s="147"/>
    </row>
    <row r="38" spans="1:37" ht="24" customHeight="1" x14ac:dyDescent="0.2">
      <c r="A38" s="140"/>
      <c r="B38" s="141">
        <v>31</v>
      </c>
      <c r="C38" s="148" t="s">
        <v>518</v>
      </c>
      <c r="D38" s="141">
        <v>200</v>
      </c>
      <c r="E38" s="143" t="s">
        <v>445</v>
      </c>
      <c r="F38" s="143"/>
      <c r="G38" s="143"/>
      <c r="H38" s="144"/>
      <c r="I38" s="145"/>
      <c r="J38" s="144">
        <f t="shared" si="4"/>
        <v>0</v>
      </c>
      <c r="K38" s="146">
        <f t="shared" si="0"/>
        <v>0</v>
      </c>
      <c r="L38" s="144">
        <f t="shared" si="1"/>
        <v>0</v>
      </c>
      <c r="M38" s="143"/>
      <c r="N38" s="143"/>
      <c r="O38" s="141"/>
      <c r="T38" s="133"/>
      <c r="U38" s="133"/>
      <c r="Y38" s="130" t="e">
        <f>D38+#REF!</f>
        <v>#REF!</v>
      </c>
      <c r="Z38" s="130" t="e">
        <f t="shared" si="7"/>
        <v>#REF!</v>
      </c>
      <c r="AF38" s="147"/>
      <c r="AH38" s="147"/>
    </row>
    <row r="39" spans="1:37" ht="24" customHeight="1" x14ac:dyDescent="0.2">
      <c r="A39" s="140"/>
      <c r="B39" s="141">
        <v>32</v>
      </c>
      <c r="C39" s="148" t="s">
        <v>519</v>
      </c>
      <c r="D39" s="141">
        <v>200</v>
      </c>
      <c r="E39" s="143" t="s">
        <v>445</v>
      </c>
      <c r="F39" s="143"/>
      <c r="G39" s="143"/>
      <c r="H39" s="144"/>
      <c r="I39" s="145"/>
      <c r="J39" s="144">
        <f t="shared" si="4"/>
        <v>0</v>
      </c>
      <c r="K39" s="146">
        <f t="shared" si="0"/>
        <v>0</v>
      </c>
      <c r="L39" s="144">
        <f t="shared" si="1"/>
        <v>0</v>
      </c>
      <c r="M39" s="143"/>
      <c r="N39" s="143"/>
      <c r="O39" s="141"/>
      <c r="T39" s="133"/>
      <c r="U39" s="133"/>
      <c r="Y39" s="130" t="e">
        <f>D39+#REF!</f>
        <v>#REF!</v>
      </c>
      <c r="Z39" s="130" t="e">
        <f t="shared" si="7"/>
        <v>#REF!</v>
      </c>
      <c r="AF39" s="147"/>
      <c r="AH39" s="147"/>
    </row>
    <row r="40" spans="1:37" ht="24" customHeight="1" x14ac:dyDescent="0.2">
      <c r="A40" s="140"/>
      <c r="B40" s="141">
        <v>33</v>
      </c>
      <c r="C40" s="148" t="s">
        <v>520</v>
      </c>
      <c r="D40" s="141">
        <v>200</v>
      </c>
      <c r="E40" s="143" t="s">
        <v>445</v>
      </c>
      <c r="F40" s="143"/>
      <c r="G40" s="143"/>
      <c r="H40" s="144"/>
      <c r="I40" s="145"/>
      <c r="J40" s="144">
        <f t="shared" si="4"/>
        <v>0</v>
      </c>
      <c r="K40" s="146">
        <f t="shared" si="0"/>
        <v>0</v>
      </c>
      <c r="L40" s="144">
        <f t="shared" si="1"/>
        <v>0</v>
      </c>
      <c r="M40" s="143"/>
      <c r="N40" s="143"/>
      <c r="O40" s="141"/>
      <c r="T40" s="133"/>
      <c r="U40" s="133"/>
      <c r="Y40" s="130" t="e">
        <f>D40+#REF!</f>
        <v>#REF!</v>
      </c>
      <c r="Z40" s="130" t="e">
        <f t="shared" si="7"/>
        <v>#REF!</v>
      </c>
      <c r="AF40" s="147"/>
      <c r="AH40" s="147"/>
    </row>
    <row r="41" spans="1:37" ht="24" customHeight="1" x14ac:dyDescent="0.2">
      <c r="A41" s="140"/>
      <c r="B41" s="141">
        <v>32</v>
      </c>
      <c r="C41" s="148" t="s">
        <v>521</v>
      </c>
      <c r="D41" s="141">
        <v>200</v>
      </c>
      <c r="E41" s="143" t="s">
        <v>445</v>
      </c>
      <c r="F41" s="143"/>
      <c r="G41" s="143"/>
      <c r="H41" s="144"/>
      <c r="I41" s="145"/>
      <c r="J41" s="144">
        <f t="shared" si="4"/>
        <v>0</v>
      </c>
      <c r="K41" s="146">
        <f t="shared" si="0"/>
        <v>0</v>
      </c>
      <c r="L41" s="144">
        <f t="shared" si="1"/>
        <v>0</v>
      </c>
      <c r="M41" s="143"/>
      <c r="N41" s="143"/>
      <c r="O41" s="141"/>
      <c r="T41" s="133"/>
      <c r="U41" s="133"/>
      <c r="Y41" s="130" t="e">
        <f>D41+#REF!</f>
        <v>#REF!</v>
      </c>
      <c r="Z41" s="130" t="e">
        <f t="shared" si="7"/>
        <v>#REF!</v>
      </c>
      <c r="AF41" s="147"/>
      <c r="AH41" s="147"/>
    </row>
    <row r="42" spans="1:37" ht="24" customHeight="1" x14ac:dyDescent="0.2">
      <c r="A42" s="140"/>
      <c r="B42" s="141">
        <v>33</v>
      </c>
      <c r="C42" s="148" t="s">
        <v>522</v>
      </c>
      <c r="D42" s="141">
        <v>3200</v>
      </c>
      <c r="E42" s="143" t="s">
        <v>445</v>
      </c>
      <c r="F42" s="143"/>
      <c r="G42" s="143"/>
      <c r="H42" s="144"/>
      <c r="I42" s="145"/>
      <c r="J42" s="144">
        <f t="shared" si="4"/>
        <v>0</v>
      </c>
      <c r="K42" s="146">
        <f t="shared" si="0"/>
        <v>0</v>
      </c>
      <c r="L42" s="144">
        <f t="shared" si="1"/>
        <v>0</v>
      </c>
      <c r="M42" s="143"/>
      <c r="N42" s="143"/>
      <c r="O42" s="141"/>
      <c r="T42" s="133"/>
      <c r="U42" s="133"/>
      <c r="Y42" s="130" t="e">
        <f>D42+#REF!</f>
        <v>#REF!</v>
      </c>
      <c r="Z42" s="130" t="e">
        <f t="shared" si="7"/>
        <v>#REF!</v>
      </c>
      <c r="AF42" s="147"/>
      <c r="AH42" s="147"/>
    </row>
    <row r="43" spans="1:37" ht="24" customHeight="1" x14ac:dyDescent="0.2">
      <c r="A43" s="140"/>
      <c r="B43" s="141">
        <v>34</v>
      </c>
      <c r="C43" s="148" t="s">
        <v>523</v>
      </c>
      <c r="D43" s="141">
        <v>3200</v>
      </c>
      <c r="E43" s="143" t="s">
        <v>445</v>
      </c>
      <c r="F43" s="143"/>
      <c r="G43" s="143"/>
      <c r="H43" s="144"/>
      <c r="I43" s="145"/>
      <c r="J43" s="144">
        <f t="shared" si="4"/>
        <v>0</v>
      </c>
      <c r="K43" s="146">
        <f t="shared" si="0"/>
        <v>0</v>
      </c>
      <c r="L43" s="144">
        <f t="shared" si="1"/>
        <v>0</v>
      </c>
      <c r="M43" s="143"/>
      <c r="N43" s="143"/>
      <c r="O43" s="141"/>
      <c r="T43" s="133"/>
      <c r="U43" s="133"/>
      <c r="Y43" s="130" t="e">
        <f>D43+#REF!</f>
        <v>#REF!</v>
      </c>
      <c r="Z43" s="130" t="e">
        <f t="shared" si="7"/>
        <v>#REF!</v>
      </c>
      <c r="AF43" s="147"/>
      <c r="AH43" s="147"/>
    </row>
    <row r="44" spans="1:37" ht="24" customHeight="1" x14ac:dyDescent="0.2">
      <c r="A44" s="140"/>
      <c r="B44" s="141">
        <v>35</v>
      </c>
      <c r="C44" s="148" t="s">
        <v>525</v>
      </c>
      <c r="D44" s="141">
        <v>3200</v>
      </c>
      <c r="E44" s="143" t="s">
        <v>445</v>
      </c>
      <c r="F44" s="143"/>
      <c r="G44" s="143"/>
      <c r="H44" s="144"/>
      <c r="I44" s="145"/>
      <c r="J44" s="144">
        <f t="shared" si="4"/>
        <v>0</v>
      </c>
      <c r="K44" s="146">
        <f t="shared" si="0"/>
        <v>0</v>
      </c>
      <c r="L44" s="144">
        <f t="shared" si="1"/>
        <v>0</v>
      </c>
      <c r="M44" s="143"/>
      <c r="N44" s="143"/>
      <c r="O44" s="141"/>
      <c r="T44" s="133"/>
      <c r="U44" s="133"/>
      <c r="Y44" s="130" t="e">
        <f>D44+#REF!</f>
        <v>#REF!</v>
      </c>
      <c r="Z44" s="130" t="e">
        <f t="shared" si="7"/>
        <v>#REF!</v>
      </c>
      <c r="AF44" s="147"/>
      <c r="AH44" s="147"/>
    </row>
    <row r="45" spans="1:37" ht="24" customHeight="1" x14ac:dyDescent="0.2">
      <c r="A45" s="140"/>
      <c r="B45" s="141">
        <v>36</v>
      </c>
      <c r="C45" s="148" t="s">
        <v>524</v>
      </c>
      <c r="D45" s="141">
        <v>3200</v>
      </c>
      <c r="E45" s="143" t="s">
        <v>445</v>
      </c>
      <c r="F45" s="143"/>
      <c r="G45" s="143"/>
      <c r="H45" s="144"/>
      <c r="I45" s="145"/>
      <c r="J45" s="144">
        <f t="shared" si="4"/>
        <v>0</v>
      </c>
      <c r="K45" s="146">
        <f t="shared" si="0"/>
        <v>0</v>
      </c>
      <c r="L45" s="144">
        <f t="shared" si="1"/>
        <v>0</v>
      </c>
      <c r="M45" s="143"/>
      <c r="N45" s="143"/>
      <c r="O45" s="141"/>
      <c r="T45" s="133"/>
      <c r="U45" s="133"/>
      <c r="Y45" s="130" t="e">
        <f>D45+#REF!</f>
        <v>#REF!</v>
      </c>
      <c r="Z45" s="130" t="e">
        <f t="shared" si="7"/>
        <v>#REF!</v>
      </c>
      <c r="AF45" s="147"/>
      <c r="AH45" s="147"/>
    </row>
    <row r="46" spans="1:37" ht="32.25" customHeight="1" x14ac:dyDescent="0.2">
      <c r="B46" s="141">
        <v>23</v>
      </c>
      <c r="C46" s="176" t="s">
        <v>455</v>
      </c>
      <c r="D46" s="176"/>
      <c r="E46" s="176"/>
      <c r="F46" s="176"/>
      <c r="G46" s="176"/>
      <c r="H46" s="144"/>
      <c r="I46" s="141"/>
      <c r="J46" s="144">
        <f t="shared" si="4"/>
        <v>0</v>
      </c>
      <c r="K46" s="146">
        <f t="shared" si="0"/>
        <v>0</v>
      </c>
      <c r="L46" s="144">
        <f t="shared" si="1"/>
        <v>0</v>
      </c>
      <c r="M46" s="142"/>
      <c r="N46" s="149"/>
      <c r="O46" s="149"/>
      <c r="T46" s="133"/>
      <c r="U46" s="133">
        <f t="shared" si="5"/>
        <v>0</v>
      </c>
      <c r="X46" s="130">
        <f>G46-U46</f>
        <v>0</v>
      </c>
      <c r="AH46" s="147" t="e">
        <f>U46*#REF!</f>
        <v>#REF!</v>
      </c>
    </row>
    <row r="47" spans="1:37" ht="22.5" customHeight="1" x14ac:dyDescent="0.2">
      <c r="B47" s="142"/>
      <c r="C47" s="167" t="s">
        <v>456</v>
      </c>
      <c r="D47" s="168"/>
      <c r="E47" s="168"/>
      <c r="F47" s="168"/>
      <c r="G47" s="168"/>
      <c r="H47" s="168"/>
      <c r="I47" s="168"/>
      <c r="J47" s="169"/>
      <c r="K47" s="150">
        <f>SUM(K8:K46)</f>
        <v>0</v>
      </c>
      <c r="L47" s="150">
        <f>SUM(L8:L46)</f>
        <v>0</v>
      </c>
      <c r="M47" s="142"/>
      <c r="N47" s="149"/>
      <c r="O47" s="149"/>
      <c r="AH47" s="147" t="e">
        <f>SUM(AH8:AH46)</f>
        <v>#REF!</v>
      </c>
    </row>
    <row r="48" spans="1:37" ht="45.6" customHeight="1" x14ac:dyDescent="0.25">
      <c r="B48" s="190" t="s">
        <v>547</v>
      </c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AH48" s="147" t="e">
        <f>AH47/4</f>
        <v>#REF!</v>
      </c>
    </row>
    <row r="50" spans="2:21" ht="15.75" x14ac:dyDescent="0.2">
      <c r="B50" s="163" t="s">
        <v>457</v>
      </c>
    </row>
    <row r="51" spans="2:21" ht="25.5" customHeight="1" x14ac:dyDescent="0.2">
      <c r="B51" s="151" t="s">
        <v>0</v>
      </c>
      <c r="C51" s="152" t="s">
        <v>437</v>
      </c>
      <c r="D51" s="151" t="s">
        <v>458</v>
      </c>
      <c r="E51" s="192" t="s">
        <v>459</v>
      </c>
      <c r="F51" s="192"/>
      <c r="G51" s="152" t="s">
        <v>460</v>
      </c>
      <c r="H51" s="132"/>
      <c r="I51" s="132" t="s">
        <v>461</v>
      </c>
      <c r="J51" s="132" t="s">
        <v>5</v>
      </c>
      <c r="K51" s="132" t="s">
        <v>6</v>
      </c>
      <c r="L51" s="192" t="s">
        <v>462</v>
      </c>
      <c r="M51" s="193"/>
      <c r="N51" s="193"/>
    </row>
    <row r="52" spans="2:21" ht="79.150000000000006" customHeight="1" x14ac:dyDescent="0.2">
      <c r="B52" s="142">
        <v>1</v>
      </c>
      <c r="C52" s="153" t="s">
        <v>463</v>
      </c>
      <c r="D52" s="141">
        <v>36</v>
      </c>
      <c r="E52" s="194"/>
      <c r="F52" s="194"/>
      <c r="G52" s="164">
        <f>E52*I52+E52</f>
        <v>0</v>
      </c>
      <c r="H52" s="141"/>
      <c r="I52" s="145"/>
      <c r="J52" s="154">
        <f>E52*D52</f>
        <v>0</v>
      </c>
      <c r="K52" s="154">
        <f>G52*D52</f>
        <v>0</v>
      </c>
      <c r="L52" s="141"/>
      <c r="M52" s="143"/>
      <c r="N52" s="141"/>
      <c r="R52" s="133">
        <f>390000+200*48</f>
        <v>399600</v>
      </c>
      <c r="T52" s="155">
        <f>K47+J52</f>
        <v>0</v>
      </c>
      <c r="U52" s="155">
        <f>T52/4</f>
        <v>0</v>
      </c>
    </row>
    <row r="53" spans="2:21" x14ac:dyDescent="0.2">
      <c r="T53" s="156">
        <f>T52/R52</f>
        <v>0</v>
      </c>
    </row>
    <row r="55" spans="2:21" ht="15.75" x14ac:dyDescent="0.25">
      <c r="B55" s="162" t="s">
        <v>549</v>
      </c>
      <c r="C55" s="138"/>
    </row>
    <row r="56" spans="2:21" ht="12.75" customHeight="1" x14ac:dyDescent="0.2">
      <c r="B56" s="132" t="s">
        <v>464</v>
      </c>
      <c r="C56" s="192" t="s">
        <v>465</v>
      </c>
      <c r="D56" s="180"/>
      <c r="E56" s="180"/>
      <c r="F56" s="180"/>
      <c r="G56" s="180"/>
      <c r="H56" s="165" t="s">
        <v>466</v>
      </c>
      <c r="I56" s="166"/>
      <c r="J56" s="192" t="s">
        <v>467</v>
      </c>
      <c r="K56" s="192"/>
    </row>
    <row r="57" spans="2:21" ht="17.25" customHeight="1" x14ac:dyDescent="0.2">
      <c r="B57" s="132">
        <v>1</v>
      </c>
      <c r="C57" s="192">
        <v>2</v>
      </c>
      <c r="D57" s="180"/>
      <c r="E57" s="180"/>
      <c r="F57" s="180"/>
      <c r="G57" s="180"/>
      <c r="H57" s="170">
        <v>3</v>
      </c>
      <c r="I57" s="171"/>
      <c r="J57" s="180">
        <v>4</v>
      </c>
      <c r="K57" s="180"/>
    </row>
    <row r="58" spans="2:21" x14ac:dyDescent="0.2">
      <c r="B58" s="143">
        <v>1</v>
      </c>
      <c r="C58" s="178" t="s">
        <v>468</v>
      </c>
      <c r="D58" s="179"/>
      <c r="E58" s="179"/>
      <c r="F58" s="179"/>
      <c r="G58" s="179"/>
      <c r="H58" s="165" t="s">
        <v>469</v>
      </c>
      <c r="I58" s="166"/>
      <c r="J58" s="180"/>
      <c r="K58" s="180"/>
    </row>
    <row r="59" spans="2:21" x14ac:dyDescent="0.2">
      <c r="B59" s="143">
        <v>2</v>
      </c>
      <c r="C59" s="178" t="s">
        <v>470</v>
      </c>
      <c r="D59" s="179"/>
      <c r="E59" s="179"/>
      <c r="F59" s="179"/>
      <c r="G59" s="179"/>
      <c r="H59" s="165" t="s">
        <v>469</v>
      </c>
      <c r="I59" s="166"/>
      <c r="J59" s="180"/>
      <c r="K59" s="180"/>
    </row>
    <row r="60" spans="2:21" x14ac:dyDescent="0.2">
      <c r="B60" s="143">
        <v>3</v>
      </c>
      <c r="C60" s="178" t="s">
        <v>471</v>
      </c>
      <c r="D60" s="179"/>
      <c r="E60" s="179"/>
      <c r="F60" s="179"/>
      <c r="G60" s="179"/>
      <c r="H60" s="165" t="s">
        <v>469</v>
      </c>
      <c r="I60" s="166"/>
      <c r="J60" s="180"/>
      <c r="K60" s="180"/>
    </row>
    <row r="61" spans="2:21" x14ac:dyDescent="0.2">
      <c r="B61" s="143">
        <v>4</v>
      </c>
      <c r="C61" s="178" t="s">
        <v>472</v>
      </c>
      <c r="D61" s="179"/>
      <c r="E61" s="179"/>
      <c r="F61" s="179"/>
      <c r="G61" s="179"/>
      <c r="H61" s="165" t="s">
        <v>469</v>
      </c>
      <c r="I61" s="166"/>
      <c r="J61" s="180"/>
      <c r="K61" s="180"/>
    </row>
    <row r="62" spans="2:21" x14ac:dyDescent="0.2">
      <c r="B62" s="143">
        <v>5</v>
      </c>
      <c r="C62" s="178" t="s">
        <v>473</v>
      </c>
      <c r="D62" s="179"/>
      <c r="E62" s="179"/>
      <c r="F62" s="179"/>
      <c r="G62" s="179"/>
      <c r="H62" s="165" t="s">
        <v>469</v>
      </c>
      <c r="I62" s="166"/>
      <c r="J62" s="180"/>
      <c r="K62" s="180"/>
    </row>
    <row r="63" spans="2:21" x14ac:dyDescent="0.2">
      <c r="B63" s="143">
        <v>6</v>
      </c>
      <c r="C63" s="178" t="s">
        <v>474</v>
      </c>
      <c r="D63" s="179"/>
      <c r="E63" s="179"/>
      <c r="F63" s="179"/>
      <c r="G63" s="179"/>
      <c r="H63" s="165" t="s">
        <v>469</v>
      </c>
      <c r="I63" s="166"/>
      <c r="J63" s="180"/>
      <c r="K63" s="180"/>
    </row>
    <row r="64" spans="2:21" ht="37.9" customHeight="1" x14ac:dyDescent="0.2">
      <c r="B64" s="143">
        <v>7</v>
      </c>
      <c r="C64" s="178" t="s">
        <v>475</v>
      </c>
      <c r="D64" s="179"/>
      <c r="E64" s="179"/>
      <c r="F64" s="179"/>
      <c r="G64" s="179"/>
      <c r="H64" s="165" t="s">
        <v>476</v>
      </c>
      <c r="I64" s="166"/>
      <c r="J64" s="180"/>
      <c r="K64" s="180"/>
    </row>
    <row r="65" spans="2:11" x14ac:dyDescent="0.2">
      <c r="B65" s="143">
        <v>8</v>
      </c>
      <c r="C65" s="178" t="s">
        <v>526</v>
      </c>
      <c r="D65" s="179"/>
      <c r="E65" s="179"/>
      <c r="F65" s="179"/>
      <c r="G65" s="179"/>
      <c r="H65" s="165" t="s">
        <v>476</v>
      </c>
      <c r="I65" s="166"/>
      <c r="J65" s="180"/>
      <c r="K65" s="180"/>
    </row>
    <row r="66" spans="2:11" x14ac:dyDescent="0.2">
      <c r="B66" s="143">
        <v>9</v>
      </c>
      <c r="C66" s="178" t="s">
        <v>539</v>
      </c>
      <c r="D66" s="179"/>
      <c r="E66" s="179"/>
      <c r="F66" s="179"/>
      <c r="G66" s="179"/>
      <c r="H66" s="165" t="s">
        <v>476</v>
      </c>
      <c r="I66" s="166"/>
      <c r="J66" s="180"/>
      <c r="K66" s="180"/>
    </row>
    <row r="67" spans="2:11" ht="33" customHeight="1" x14ac:dyDescent="0.2">
      <c r="B67" s="143">
        <v>10</v>
      </c>
      <c r="C67" s="178" t="s">
        <v>534</v>
      </c>
      <c r="D67" s="179"/>
      <c r="E67" s="179"/>
      <c r="F67" s="179"/>
      <c r="G67" s="179"/>
      <c r="H67" s="165" t="s">
        <v>476</v>
      </c>
      <c r="I67" s="166"/>
      <c r="J67" s="180"/>
      <c r="K67" s="180"/>
    </row>
    <row r="68" spans="2:11" ht="27.6" customHeight="1" x14ac:dyDescent="0.2">
      <c r="B68" s="143">
        <v>11</v>
      </c>
      <c r="C68" s="178" t="s">
        <v>538</v>
      </c>
      <c r="D68" s="179"/>
      <c r="E68" s="179"/>
      <c r="F68" s="179"/>
      <c r="G68" s="179"/>
      <c r="H68" s="165" t="s">
        <v>476</v>
      </c>
      <c r="I68" s="166"/>
      <c r="J68" s="180"/>
      <c r="K68" s="180"/>
    </row>
    <row r="69" spans="2:11" ht="31.15" customHeight="1" x14ac:dyDescent="0.2">
      <c r="B69" s="143">
        <v>12</v>
      </c>
      <c r="C69" s="178" t="s">
        <v>477</v>
      </c>
      <c r="D69" s="179"/>
      <c r="E69" s="179"/>
      <c r="F69" s="179"/>
      <c r="G69" s="179"/>
      <c r="H69" s="165" t="s">
        <v>476</v>
      </c>
      <c r="I69" s="166"/>
      <c r="J69" s="180"/>
      <c r="K69" s="180"/>
    </row>
    <row r="70" spans="2:11" x14ac:dyDescent="0.2">
      <c r="B70" s="143">
        <v>13</v>
      </c>
      <c r="C70" s="178" t="s">
        <v>527</v>
      </c>
      <c r="D70" s="179"/>
      <c r="E70" s="179"/>
      <c r="F70" s="179"/>
      <c r="G70" s="179"/>
      <c r="H70" s="165" t="s">
        <v>476</v>
      </c>
      <c r="I70" s="166"/>
      <c r="J70" s="180"/>
      <c r="K70" s="180"/>
    </row>
    <row r="71" spans="2:11" ht="30.6" customHeight="1" x14ac:dyDescent="0.2">
      <c r="B71" s="143">
        <v>14</v>
      </c>
      <c r="C71" s="178" t="s">
        <v>478</v>
      </c>
      <c r="D71" s="179"/>
      <c r="E71" s="179"/>
      <c r="F71" s="179"/>
      <c r="G71" s="179"/>
      <c r="H71" s="165" t="s">
        <v>476</v>
      </c>
      <c r="I71" s="166"/>
      <c r="J71" s="180"/>
      <c r="K71" s="180"/>
    </row>
    <row r="72" spans="2:11" ht="25.9" customHeight="1" x14ac:dyDescent="0.2">
      <c r="B72" s="143">
        <v>15</v>
      </c>
      <c r="C72" s="178" t="s">
        <v>543</v>
      </c>
      <c r="D72" s="179"/>
      <c r="E72" s="179"/>
      <c r="F72" s="179"/>
      <c r="G72" s="179"/>
      <c r="H72" s="165" t="s">
        <v>476</v>
      </c>
      <c r="I72" s="166"/>
      <c r="J72" s="180"/>
      <c r="K72" s="180"/>
    </row>
    <row r="73" spans="2:11" ht="31.9" customHeight="1" x14ac:dyDescent="0.2">
      <c r="B73" s="143">
        <v>16</v>
      </c>
      <c r="C73" s="178" t="s">
        <v>544</v>
      </c>
      <c r="D73" s="179"/>
      <c r="E73" s="179"/>
      <c r="F73" s="179"/>
      <c r="G73" s="179"/>
      <c r="H73" s="165" t="s">
        <v>476</v>
      </c>
      <c r="I73" s="166"/>
      <c r="J73" s="180"/>
      <c r="K73" s="180"/>
    </row>
    <row r="74" spans="2:11" ht="35.450000000000003" customHeight="1" x14ac:dyDescent="0.2">
      <c r="B74" s="143">
        <v>17</v>
      </c>
      <c r="C74" s="178" t="s">
        <v>537</v>
      </c>
      <c r="D74" s="179"/>
      <c r="E74" s="179"/>
      <c r="F74" s="179"/>
      <c r="G74" s="179"/>
      <c r="H74" s="165" t="s">
        <v>476</v>
      </c>
      <c r="I74" s="166"/>
      <c r="J74" s="180"/>
      <c r="K74" s="180"/>
    </row>
    <row r="75" spans="2:11" x14ac:dyDescent="0.2">
      <c r="B75" s="143">
        <v>18</v>
      </c>
      <c r="C75" s="178" t="s">
        <v>528</v>
      </c>
      <c r="D75" s="179"/>
      <c r="E75" s="179"/>
      <c r="F75" s="179"/>
      <c r="G75" s="179"/>
      <c r="H75" s="165" t="s">
        <v>476</v>
      </c>
      <c r="I75" s="166"/>
      <c r="J75" s="180"/>
      <c r="K75" s="180"/>
    </row>
    <row r="76" spans="2:11" x14ac:dyDescent="0.2">
      <c r="B76" s="143">
        <v>19</v>
      </c>
      <c r="C76" s="181" t="s">
        <v>545</v>
      </c>
      <c r="D76" s="179"/>
      <c r="E76" s="179"/>
      <c r="F76" s="179"/>
      <c r="G76" s="179"/>
      <c r="H76" s="165" t="s">
        <v>476</v>
      </c>
      <c r="I76" s="166"/>
      <c r="J76" s="180"/>
      <c r="K76" s="180"/>
    </row>
    <row r="77" spans="2:11" x14ac:dyDescent="0.2">
      <c r="B77" s="143">
        <v>20</v>
      </c>
      <c r="C77" s="178" t="s">
        <v>529</v>
      </c>
      <c r="D77" s="179"/>
      <c r="E77" s="179"/>
      <c r="F77" s="179"/>
      <c r="G77" s="179"/>
      <c r="H77" s="165" t="s">
        <v>476</v>
      </c>
      <c r="I77" s="166"/>
      <c r="J77" s="180"/>
      <c r="K77" s="180"/>
    </row>
    <row r="78" spans="2:11" x14ac:dyDescent="0.2">
      <c r="B78" s="143">
        <v>21</v>
      </c>
      <c r="C78" s="178" t="s">
        <v>530</v>
      </c>
      <c r="D78" s="179"/>
      <c r="E78" s="179"/>
      <c r="F78" s="179"/>
      <c r="G78" s="179"/>
      <c r="H78" s="165" t="s">
        <v>476</v>
      </c>
      <c r="I78" s="166"/>
      <c r="J78" s="180"/>
      <c r="K78" s="180"/>
    </row>
    <row r="79" spans="2:11" x14ac:dyDescent="0.2">
      <c r="B79" s="143">
        <v>22</v>
      </c>
      <c r="C79" s="178" t="s">
        <v>540</v>
      </c>
      <c r="D79" s="179"/>
      <c r="E79" s="179"/>
      <c r="F79" s="179"/>
      <c r="G79" s="179"/>
      <c r="H79" s="165" t="s">
        <v>476</v>
      </c>
      <c r="I79" s="166"/>
      <c r="J79" s="180"/>
      <c r="K79" s="180"/>
    </row>
    <row r="80" spans="2:11" x14ac:dyDescent="0.2">
      <c r="B80" s="143">
        <v>23</v>
      </c>
      <c r="C80" s="178" t="s">
        <v>531</v>
      </c>
      <c r="D80" s="179"/>
      <c r="E80" s="179"/>
      <c r="F80" s="179"/>
      <c r="G80" s="179"/>
      <c r="H80" s="165" t="s">
        <v>476</v>
      </c>
      <c r="I80" s="166"/>
      <c r="J80" s="180"/>
      <c r="K80" s="180"/>
    </row>
    <row r="81" spans="2:15" x14ac:dyDescent="0.2">
      <c r="B81" s="143">
        <v>24</v>
      </c>
      <c r="C81" s="178" t="s">
        <v>541</v>
      </c>
      <c r="D81" s="179"/>
      <c r="E81" s="179"/>
      <c r="F81" s="179"/>
      <c r="G81" s="179"/>
      <c r="H81" s="165" t="s">
        <v>476</v>
      </c>
      <c r="I81" s="166"/>
      <c r="J81" s="180"/>
      <c r="K81" s="180"/>
    </row>
    <row r="82" spans="2:15" ht="25.9" customHeight="1" x14ac:dyDescent="0.2">
      <c r="B82" s="143">
        <v>25</v>
      </c>
      <c r="C82" s="178" t="s">
        <v>532</v>
      </c>
      <c r="D82" s="179"/>
      <c r="E82" s="179"/>
      <c r="F82" s="179"/>
      <c r="G82" s="179"/>
      <c r="H82" s="165" t="s">
        <v>476</v>
      </c>
      <c r="I82" s="166"/>
      <c r="J82" s="180"/>
      <c r="K82" s="180"/>
    </row>
    <row r="83" spans="2:15" x14ac:dyDescent="0.2">
      <c r="B83" s="143">
        <v>26</v>
      </c>
      <c r="C83" s="178" t="s">
        <v>479</v>
      </c>
      <c r="D83" s="179"/>
      <c r="E83" s="179"/>
      <c r="F83" s="179"/>
      <c r="G83" s="179"/>
      <c r="H83" s="165" t="s">
        <v>476</v>
      </c>
      <c r="I83" s="166"/>
      <c r="J83" s="180"/>
      <c r="K83" s="180"/>
    </row>
    <row r="84" spans="2:15" ht="28.9" customHeight="1" x14ac:dyDescent="0.2">
      <c r="B84" s="143">
        <v>27</v>
      </c>
      <c r="C84" s="178" t="s">
        <v>533</v>
      </c>
      <c r="D84" s="179"/>
      <c r="E84" s="179"/>
      <c r="F84" s="179"/>
      <c r="G84" s="179"/>
      <c r="H84" s="165" t="s">
        <v>476</v>
      </c>
      <c r="I84" s="166"/>
      <c r="J84" s="180"/>
      <c r="K84" s="180"/>
    </row>
    <row r="85" spans="2:15" ht="47.45" customHeight="1" x14ac:dyDescent="0.2">
      <c r="B85" s="143">
        <v>28</v>
      </c>
      <c r="C85" s="178" t="s">
        <v>535</v>
      </c>
      <c r="D85" s="179"/>
      <c r="E85" s="179"/>
      <c r="F85" s="179"/>
      <c r="G85" s="179"/>
      <c r="H85" s="165" t="s">
        <v>476</v>
      </c>
      <c r="I85" s="166"/>
      <c r="J85" s="180"/>
      <c r="K85" s="180"/>
    </row>
    <row r="86" spans="2:15" x14ac:dyDescent="0.2">
      <c r="B86" s="143">
        <v>29</v>
      </c>
      <c r="C86" s="178" t="s">
        <v>480</v>
      </c>
      <c r="D86" s="179"/>
      <c r="E86" s="179"/>
      <c r="F86" s="179"/>
      <c r="G86" s="179"/>
      <c r="H86" s="165" t="s">
        <v>476</v>
      </c>
      <c r="I86" s="166"/>
      <c r="J86" s="180"/>
      <c r="K86" s="180"/>
    </row>
    <row r="87" spans="2:15" x14ac:dyDescent="0.2">
      <c r="B87" s="143">
        <v>30</v>
      </c>
      <c r="C87" s="178" t="s">
        <v>542</v>
      </c>
      <c r="D87" s="179"/>
      <c r="E87" s="179"/>
      <c r="F87" s="179"/>
      <c r="G87" s="179"/>
      <c r="H87" s="165" t="s">
        <v>476</v>
      </c>
      <c r="I87" s="166"/>
      <c r="J87" s="180"/>
      <c r="K87" s="180"/>
    </row>
    <row r="88" spans="2:15" x14ac:dyDescent="0.2">
      <c r="B88" s="143">
        <v>31</v>
      </c>
      <c r="C88" s="178" t="s">
        <v>481</v>
      </c>
      <c r="D88" s="179"/>
      <c r="E88" s="179"/>
      <c r="F88" s="179"/>
      <c r="G88" s="179"/>
      <c r="H88" s="165" t="s">
        <v>476</v>
      </c>
      <c r="I88" s="166"/>
      <c r="J88" s="180"/>
      <c r="K88" s="180"/>
    </row>
    <row r="89" spans="2:15" x14ac:dyDescent="0.2">
      <c r="B89" s="143">
        <v>32</v>
      </c>
      <c r="C89" s="178" t="s">
        <v>482</v>
      </c>
      <c r="D89" s="179"/>
      <c r="E89" s="179"/>
      <c r="F89" s="179"/>
      <c r="G89" s="179"/>
      <c r="H89" s="165" t="s">
        <v>476</v>
      </c>
      <c r="I89" s="166"/>
      <c r="J89" s="180"/>
      <c r="K89" s="180"/>
    </row>
    <row r="91" spans="2:15" x14ac:dyDescent="0.2">
      <c r="C91" s="157" t="s">
        <v>483</v>
      </c>
    </row>
    <row r="92" spans="2:15" x14ac:dyDescent="0.2">
      <c r="B92" s="131"/>
      <c r="C92" s="172" t="s">
        <v>484</v>
      </c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3"/>
      <c r="O92" s="173"/>
    </row>
    <row r="93" spans="2:15" x14ac:dyDescent="0.2">
      <c r="B93" s="131"/>
      <c r="C93" s="172" t="s">
        <v>485</v>
      </c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3"/>
      <c r="O93" s="173"/>
    </row>
    <row r="94" spans="2:15" ht="25.15" customHeight="1" x14ac:dyDescent="0.2">
      <c r="B94" s="131"/>
      <c r="C94" s="172" t="s">
        <v>536</v>
      </c>
      <c r="D94" s="172"/>
      <c r="E94" s="172"/>
      <c r="F94" s="172"/>
      <c r="G94" s="172"/>
      <c r="H94" s="172"/>
      <c r="I94" s="172"/>
      <c r="J94" s="172"/>
      <c r="K94" s="172"/>
      <c r="L94" s="172"/>
      <c r="M94" s="172"/>
      <c r="N94" s="173"/>
      <c r="O94" s="173"/>
    </row>
    <row r="95" spans="2:15" ht="24.6" customHeight="1" x14ac:dyDescent="0.2">
      <c r="B95" s="131"/>
      <c r="C95" s="177" t="s">
        <v>486</v>
      </c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3"/>
      <c r="O95" s="173"/>
    </row>
    <row r="96" spans="2:15" ht="33" customHeight="1" x14ac:dyDescent="0.2">
      <c r="B96" s="131"/>
      <c r="C96" s="172" t="s">
        <v>487</v>
      </c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3"/>
      <c r="O96" s="173"/>
    </row>
    <row r="97" spans="2:15" x14ac:dyDescent="0.2">
      <c r="B97" s="131"/>
      <c r="C97" s="172" t="s">
        <v>488</v>
      </c>
      <c r="D97" s="172"/>
      <c r="E97" s="172"/>
      <c r="F97" s="172"/>
      <c r="G97" s="172"/>
      <c r="H97" s="172"/>
      <c r="I97" s="172"/>
      <c r="J97" s="172"/>
      <c r="K97" s="172"/>
      <c r="L97" s="172"/>
      <c r="M97" s="172"/>
      <c r="N97" s="173"/>
      <c r="O97" s="173"/>
    </row>
    <row r="98" spans="2:15" x14ac:dyDescent="0.2">
      <c r="B98" s="131"/>
      <c r="C98" s="172" t="s">
        <v>489</v>
      </c>
      <c r="D98" s="172"/>
      <c r="E98" s="172"/>
      <c r="F98" s="172"/>
      <c r="G98" s="172"/>
      <c r="H98" s="172"/>
      <c r="I98" s="172"/>
      <c r="J98" s="172"/>
      <c r="K98" s="172"/>
      <c r="L98" s="172"/>
      <c r="M98" s="172"/>
      <c r="N98" s="173"/>
      <c r="O98" s="173"/>
    </row>
    <row r="99" spans="2:15" x14ac:dyDescent="0.2">
      <c r="B99" s="131"/>
      <c r="C99" s="172" t="s">
        <v>490</v>
      </c>
      <c r="D99" s="172"/>
      <c r="E99" s="172"/>
      <c r="F99" s="172"/>
      <c r="G99" s="172"/>
      <c r="H99" s="172"/>
      <c r="I99" s="172"/>
      <c r="J99" s="172"/>
      <c r="K99" s="172"/>
      <c r="L99" s="172"/>
      <c r="M99" s="172"/>
      <c r="N99" s="173"/>
      <c r="O99" s="173"/>
    </row>
    <row r="100" spans="2:15" x14ac:dyDescent="0.2">
      <c r="B100" s="131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9"/>
      <c r="O100" s="159"/>
    </row>
    <row r="101" spans="2:15" ht="15.75" x14ac:dyDescent="0.25">
      <c r="C101" s="182" t="s">
        <v>552</v>
      </c>
      <c r="D101" s="183"/>
      <c r="E101" s="184"/>
      <c r="F101" s="184"/>
      <c r="G101" s="186"/>
      <c r="H101" s="187"/>
    </row>
    <row r="102" spans="2:15" ht="15" x14ac:dyDescent="0.25">
      <c r="C102" s="185" t="s">
        <v>551</v>
      </c>
      <c r="D102" s="184"/>
      <c r="E102" s="184"/>
      <c r="F102" s="184"/>
      <c r="G102" s="186"/>
      <c r="H102" s="187"/>
    </row>
    <row r="105" spans="2:15" x14ac:dyDescent="0.2">
      <c r="L105" s="174" t="s">
        <v>491</v>
      </c>
      <c r="M105" s="174"/>
      <c r="N105" s="174"/>
      <c r="O105" s="174"/>
    </row>
    <row r="106" spans="2:15" x14ac:dyDescent="0.2">
      <c r="K106" s="175" t="s">
        <v>492</v>
      </c>
      <c r="L106" s="175"/>
      <c r="M106" s="175"/>
      <c r="N106" s="175"/>
    </row>
  </sheetData>
  <mergeCells count="125">
    <mergeCell ref="C101:F101"/>
    <mergeCell ref="C102:F102"/>
    <mergeCell ref="G101:H101"/>
    <mergeCell ref="G102:H102"/>
    <mergeCell ref="B3:F3"/>
    <mergeCell ref="B48:N48"/>
    <mergeCell ref="M7:N7"/>
    <mergeCell ref="E51:F51"/>
    <mergeCell ref="L51:N51"/>
    <mergeCell ref="E52:F52"/>
    <mergeCell ref="B4:O4"/>
    <mergeCell ref="C56:G56"/>
    <mergeCell ref="J56:K56"/>
    <mergeCell ref="C57:G57"/>
    <mergeCell ref="J57:K57"/>
    <mergeCell ref="C60:G60"/>
    <mergeCell ref="J60:K60"/>
    <mergeCell ref="C61:G61"/>
    <mergeCell ref="C62:G62"/>
    <mergeCell ref="J62:K62"/>
    <mergeCell ref="C63:G63"/>
    <mergeCell ref="J63:K63"/>
    <mergeCell ref="H64:I64"/>
    <mergeCell ref="H65:I65"/>
    <mergeCell ref="J61:K61"/>
    <mergeCell ref="C58:G58"/>
    <mergeCell ref="J58:K58"/>
    <mergeCell ref="C59:G59"/>
    <mergeCell ref="J59:K59"/>
    <mergeCell ref="C64:G64"/>
    <mergeCell ref="J64:K64"/>
    <mergeCell ref="C66:G66"/>
    <mergeCell ref="J66:K66"/>
    <mergeCell ref="C67:G67"/>
    <mergeCell ref="J67:K67"/>
    <mergeCell ref="H66:I66"/>
    <mergeCell ref="H67:I67"/>
    <mergeCell ref="H68:I68"/>
    <mergeCell ref="H69:I69"/>
    <mergeCell ref="C65:G65"/>
    <mergeCell ref="J65:K65"/>
    <mergeCell ref="C70:G70"/>
    <mergeCell ref="J70:K70"/>
    <mergeCell ref="C71:G71"/>
    <mergeCell ref="J71:K71"/>
    <mergeCell ref="H70:I70"/>
    <mergeCell ref="H71:I71"/>
    <mergeCell ref="H72:I72"/>
    <mergeCell ref="H73:I73"/>
    <mergeCell ref="C68:G68"/>
    <mergeCell ref="J68:K68"/>
    <mergeCell ref="C69:G69"/>
    <mergeCell ref="J69:K69"/>
    <mergeCell ref="C74:G74"/>
    <mergeCell ref="J74:K74"/>
    <mergeCell ref="C75:G75"/>
    <mergeCell ref="J75:K75"/>
    <mergeCell ref="H74:I74"/>
    <mergeCell ref="H75:I75"/>
    <mergeCell ref="H76:I76"/>
    <mergeCell ref="H77:I77"/>
    <mergeCell ref="C72:G72"/>
    <mergeCell ref="J72:K72"/>
    <mergeCell ref="C73:G73"/>
    <mergeCell ref="J73:K73"/>
    <mergeCell ref="C78:G78"/>
    <mergeCell ref="J78:K78"/>
    <mergeCell ref="C79:G79"/>
    <mergeCell ref="J79:K79"/>
    <mergeCell ref="H78:I78"/>
    <mergeCell ref="H79:I79"/>
    <mergeCell ref="H80:I80"/>
    <mergeCell ref="H81:I81"/>
    <mergeCell ref="C76:G76"/>
    <mergeCell ref="J76:K76"/>
    <mergeCell ref="C77:G77"/>
    <mergeCell ref="J77:K77"/>
    <mergeCell ref="C98:O98"/>
    <mergeCell ref="C99:O99"/>
    <mergeCell ref="L105:O105"/>
    <mergeCell ref="K106:N106"/>
    <mergeCell ref="C46:G46"/>
    <mergeCell ref="C92:O92"/>
    <mergeCell ref="C93:O93"/>
    <mergeCell ref="C94:O94"/>
    <mergeCell ref="C95:O95"/>
    <mergeCell ref="C96:O96"/>
    <mergeCell ref="C97:O97"/>
    <mergeCell ref="C88:G88"/>
    <mergeCell ref="J88:K88"/>
    <mergeCell ref="C89:G89"/>
    <mergeCell ref="J89:K89"/>
    <mergeCell ref="C86:G86"/>
    <mergeCell ref="J86:K86"/>
    <mergeCell ref="C87:G87"/>
    <mergeCell ref="J87:K87"/>
    <mergeCell ref="C84:G84"/>
    <mergeCell ref="J84:K84"/>
    <mergeCell ref="C85:G85"/>
    <mergeCell ref="J85:K85"/>
    <mergeCell ref="C82:G82"/>
    <mergeCell ref="H86:I86"/>
    <mergeCell ref="H87:I87"/>
    <mergeCell ref="H88:I88"/>
    <mergeCell ref="H89:I89"/>
    <mergeCell ref="C47:J47"/>
    <mergeCell ref="H56:I56"/>
    <mergeCell ref="H57:I57"/>
    <mergeCell ref="H58:I58"/>
    <mergeCell ref="H59:I59"/>
    <mergeCell ref="H60:I60"/>
    <mergeCell ref="H61:I61"/>
    <mergeCell ref="H62:I62"/>
    <mergeCell ref="H63:I63"/>
    <mergeCell ref="J82:K82"/>
    <mergeCell ref="C83:G83"/>
    <mergeCell ref="J83:K83"/>
    <mergeCell ref="H82:I82"/>
    <mergeCell ref="H83:I83"/>
    <mergeCell ref="H84:I84"/>
    <mergeCell ref="H85:I85"/>
    <mergeCell ref="C80:G80"/>
    <mergeCell ref="J80:K80"/>
    <mergeCell ref="C81:G81"/>
    <mergeCell ref="J81:K81"/>
  </mergeCells>
  <pageMargins left="0.7" right="0.7" top="0.75" bottom="0.75" header="0.3" footer="0.3"/>
  <pageSetup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24"/>
  <sheetViews>
    <sheetView workbookViewId="0">
      <selection activeCell="A12" sqref="A12"/>
    </sheetView>
  </sheetViews>
  <sheetFormatPr defaultColWidth="9.28515625" defaultRowHeight="12.75" x14ac:dyDescent="0.25"/>
  <cols>
    <col min="1" max="1" width="5" style="37" customWidth="1"/>
    <col min="2" max="2" width="6" style="32" customWidth="1"/>
    <col min="3" max="3" width="52.5703125" style="32" customWidth="1"/>
    <col min="4" max="4" width="53.42578125" style="32" customWidth="1"/>
    <col min="5" max="5" width="11" style="37" customWidth="1"/>
    <col min="6" max="6" width="11" style="32" customWidth="1"/>
    <col min="7" max="8" width="11" style="37" customWidth="1"/>
    <col min="9" max="9" width="10.28515625" style="32" customWidth="1"/>
    <col min="10" max="10" width="18.7109375" style="32" customWidth="1"/>
    <col min="11" max="11" width="11.5703125" style="119" customWidth="1"/>
    <col min="12" max="12" width="9.28515625" style="32" customWidth="1"/>
    <col min="13" max="13" width="11.5703125" style="32" customWidth="1"/>
    <col min="14" max="15" width="16.7109375" style="32" customWidth="1"/>
    <col min="16" max="16" width="17" style="32" customWidth="1"/>
    <col min="17" max="17" width="22.28515625" style="32" customWidth="1"/>
    <col min="18" max="18" width="10.7109375" style="32" customWidth="1"/>
    <col min="19" max="19" width="10.28515625" style="32" customWidth="1"/>
    <col min="20" max="16384" width="9.28515625" style="32"/>
  </cols>
  <sheetData>
    <row r="2" spans="1:19" ht="20.25" customHeight="1" x14ac:dyDescent="0.25">
      <c r="A2" s="37">
        <v>1</v>
      </c>
      <c r="B2" s="37">
        <v>2</v>
      </c>
      <c r="C2" s="37">
        <v>3</v>
      </c>
      <c r="D2" s="37">
        <v>4</v>
      </c>
      <c r="E2" s="37">
        <v>5</v>
      </c>
      <c r="F2" s="37">
        <v>6</v>
      </c>
      <c r="G2" s="37">
        <v>7</v>
      </c>
      <c r="H2" s="37">
        <v>8</v>
      </c>
      <c r="I2" s="37">
        <v>9</v>
      </c>
      <c r="J2" s="37">
        <v>10</v>
      </c>
      <c r="K2" s="64">
        <v>11</v>
      </c>
      <c r="L2" s="37">
        <v>12</v>
      </c>
      <c r="M2" s="37">
        <v>13</v>
      </c>
      <c r="N2" s="37">
        <v>14</v>
      </c>
      <c r="O2" s="37">
        <v>15</v>
      </c>
      <c r="P2" s="37">
        <v>16</v>
      </c>
      <c r="Q2" s="37">
        <v>17</v>
      </c>
      <c r="R2" s="37">
        <v>18</v>
      </c>
      <c r="S2" s="37">
        <v>19</v>
      </c>
    </row>
    <row r="3" spans="1:19" ht="16.5" customHeight="1" x14ac:dyDescent="0.25"/>
    <row r="4" spans="1:19" ht="15.75" x14ac:dyDescent="0.25">
      <c r="C4" s="97" t="s">
        <v>207</v>
      </c>
      <c r="D4" s="97"/>
    </row>
    <row r="6" spans="1:19" ht="63.75" x14ac:dyDescent="0.25">
      <c r="B6" s="47" t="s">
        <v>0</v>
      </c>
      <c r="C6" s="47" t="s">
        <v>1</v>
      </c>
      <c r="D6" s="47" t="s">
        <v>354</v>
      </c>
      <c r="E6" s="47" t="s">
        <v>299</v>
      </c>
      <c r="F6" s="70" t="s">
        <v>228</v>
      </c>
      <c r="G6" s="70" t="s">
        <v>297</v>
      </c>
      <c r="H6" s="70" t="s">
        <v>348</v>
      </c>
      <c r="I6" s="47" t="s">
        <v>151</v>
      </c>
      <c r="J6" s="47" t="s">
        <v>295</v>
      </c>
      <c r="K6" s="112" t="s">
        <v>2</v>
      </c>
      <c r="L6" s="47" t="s">
        <v>3</v>
      </c>
      <c r="M6" s="47" t="s">
        <v>4</v>
      </c>
      <c r="N6" s="47" t="s">
        <v>5</v>
      </c>
      <c r="O6" s="47" t="s">
        <v>6</v>
      </c>
      <c r="P6" s="196" t="s">
        <v>7</v>
      </c>
      <c r="Q6" s="197"/>
      <c r="R6" s="113" t="s">
        <v>352</v>
      </c>
      <c r="S6" s="114" t="s">
        <v>353</v>
      </c>
    </row>
    <row r="7" spans="1:19" ht="12.75" customHeight="1" x14ac:dyDescent="0.25">
      <c r="B7" s="98"/>
      <c r="C7" s="98" t="s">
        <v>152</v>
      </c>
      <c r="D7" s="99"/>
      <c r="E7" s="99"/>
      <c r="F7" s="99"/>
      <c r="G7" s="99"/>
      <c r="H7" s="99"/>
      <c r="I7" s="99"/>
      <c r="J7" s="99"/>
      <c r="K7" s="120"/>
      <c r="L7" s="99"/>
      <c r="M7" s="99"/>
      <c r="N7" s="99"/>
      <c r="O7" s="99"/>
      <c r="P7" s="99"/>
      <c r="Q7" s="99"/>
      <c r="R7" s="115"/>
      <c r="S7" s="85"/>
    </row>
    <row r="8" spans="1:19" x14ac:dyDescent="0.25">
      <c r="B8" s="100"/>
      <c r="C8" s="100"/>
      <c r="D8" s="100"/>
      <c r="E8" s="100"/>
      <c r="F8" s="100"/>
      <c r="G8" s="70"/>
      <c r="H8" s="70"/>
      <c r="I8" s="100"/>
      <c r="J8" s="100"/>
      <c r="K8" s="121"/>
      <c r="L8" s="100"/>
      <c r="M8" s="100"/>
      <c r="N8" s="100"/>
      <c r="O8" s="100"/>
      <c r="P8" s="100"/>
      <c r="Q8" s="101"/>
      <c r="R8" s="116"/>
      <c r="S8" s="85"/>
    </row>
    <row r="9" spans="1:19" x14ac:dyDescent="0.25">
      <c r="A9" s="37">
        <v>1</v>
      </c>
      <c r="B9" s="36">
        <f>SUBTOTAL(103,$C$9:C9)</f>
        <v>1</v>
      </c>
      <c r="C9" s="76" t="s">
        <v>209</v>
      </c>
      <c r="D9" s="76" t="s">
        <v>355</v>
      </c>
      <c r="E9" s="67" t="e">
        <f>VLOOKUP(A9,#REF!,5,0)</f>
        <v>#REF!</v>
      </c>
      <c r="F9" s="67" t="e">
        <f>VLOOKUP(A9,#REF!,6,0)</f>
        <v>#REF!</v>
      </c>
      <c r="G9" s="67" t="e">
        <f>VLOOKUP(A9,#REF!,7,0)</f>
        <v>#REF!</v>
      </c>
      <c r="H9" s="67"/>
      <c r="I9" s="67" t="e">
        <f>VLOOKUP(A9,#REF!,9,0)</f>
        <v>#REF!</v>
      </c>
      <c r="J9" s="67" t="e">
        <f>VLOOKUP(A9,#REF!,10,0)</f>
        <v>#REF!</v>
      </c>
      <c r="K9" s="122" t="e">
        <f>VLOOKUP(A9,#REF!,11,0)</f>
        <v>#REF!</v>
      </c>
      <c r="L9" s="96" t="e">
        <f>VLOOKUP(A9,#REF!,12,0)</f>
        <v>#REF!</v>
      </c>
      <c r="M9" s="66" t="e">
        <f t="shared" ref="M9" si="0">K9*L9+K9</f>
        <v>#REF!</v>
      </c>
      <c r="N9" s="66" t="e">
        <f t="shared" ref="N9" si="1">K9*I9</f>
        <v>#REF!</v>
      </c>
      <c r="O9" s="66" t="e">
        <f t="shared" ref="O9" si="2">M9*I9</f>
        <v>#REF!</v>
      </c>
      <c r="P9" s="67" t="e">
        <f>VLOOKUP(A9,#REF!,16,0)</f>
        <v>#REF!</v>
      </c>
      <c r="Q9" s="67" t="e">
        <f>VLOOKUP(A9,#REF!,17,0)</f>
        <v>#REF!</v>
      </c>
      <c r="R9" s="67" t="e">
        <f>VLOOKUP(A9,#REF!,18,0)</f>
        <v>#REF!</v>
      </c>
      <c r="S9" s="67" t="e">
        <f>VLOOKUP(A9,#REF!,19,0)</f>
        <v>#REF!</v>
      </c>
    </row>
    <row r="10" spans="1:19" x14ac:dyDescent="0.25">
      <c r="A10" s="37">
        <v>2</v>
      </c>
      <c r="B10" s="36">
        <f>SUBTOTAL(103,$C$9:C10)</f>
        <v>2</v>
      </c>
      <c r="C10" s="76" t="s">
        <v>210</v>
      </c>
      <c r="D10" s="76" t="s">
        <v>372</v>
      </c>
      <c r="E10" s="67" t="e">
        <f>VLOOKUP(A10,#REF!,5,0)</f>
        <v>#REF!</v>
      </c>
      <c r="F10" s="67" t="e">
        <f>VLOOKUP(A10,#REF!,6,0)</f>
        <v>#REF!</v>
      </c>
      <c r="G10" s="67" t="e">
        <f>VLOOKUP(A10,#REF!,7,0)</f>
        <v>#REF!</v>
      </c>
      <c r="H10" s="67"/>
      <c r="I10" s="67" t="e">
        <f>VLOOKUP(A10,#REF!,9,0)</f>
        <v>#REF!</v>
      </c>
      <c r="J10" s="67" t="e">
        <f>VLOOKUP(A10,#REF!,10,0)</f>
        <v>#REF!</v>
      </c>
      <c r="K10" s="122" t="e">
        <f>VLOOKUP(A10,#REF!,11,0)</f>
        <v>#REF!</v>
      </c>
      <c r="L10" s="96" t="e">
        <f>VLOOKUP(A10,#REF!,12,0)</f>
        <v>#REF!</v>
      </c>
      <c r="M10" s="66" t="e">
        <f t="shared" ref="M10:M18" si="3">K10*L10+K10</f>
        <v>#REF!</v>
      </c>
      <c r="N10" s="66" t="e">
        <f t="shared" ref="N10:N18" si="4">K10*I10</f>
        <v>#REF!</v>
      </c>
      <c r="O10" s="66" t="e">
        <f t="shared" ref="O10:O18" si="5">M10*I10</f>
        <v>#REF!</v>
      </c>
      <c r="P10" s="67" t="e">
        <f>VLOOKUP(A10,#REF!,16,0)</f>
        <v>#REF!</v>
      </c>
      <c r="Q10" s="67" t="e">
        <f>VLOOKUP(A10,#REF!,17,0)</f>
        <v>#REF!</v>
      </c>
      <c r="R10" s="67" t="e">
        <f>VLOOKUP(A10,#REF!,18,0)</f>
        <v>#REF!</v>
      </c>
      <c r="S10" s="67" t="e">
        <f>VLOOKUP(A10,#REF!,19,0)</f>
        <v>#REF!</v>
      </c>
    </row>
    <row r="11" spans="1:19" x14ac:dyDescent="0.25">
      <c r="A11" s="37">
        <v>3</v>
      </c>
      <c r="B11" s="36">
        <f>SUBTOTAL(103,$C$9:C11)</f>
        <v>3</v>
      </c>
      <c r="C11" s="76" t="s">
        <v>211</v>
      </c>
      <c r="D11" s="76" t="s">
        <v>373</v>
      </c>
      <c r="E11" s="67" t="e">
        <f>VLOOKUP(A11,#REF!,5,0)</f>
        <v>#REF!</v>
      </c>
      <c r="F11" s="67" t="e">
        <f>VLOOKUP(A11,#REF!,6,0)</f>
        <v>#REF!</v>
      </c>
      <c r="G11" s="67" t="e">
        <f>VLOOKUP(A11,#REF!,7,0)</f>
        <v>#REF!</v>
      </c>
      <c r="H11" s="67"/>
      <c r="I11" s="67" t="e">
        <f>VLOOKUP(A11,#REF!,9,0)</f>
        <v>#REF!</v>
      </c>
      <c r="J11" s="67" t="e">
        <f>VLOOKUP(A11,#REF!,10,0)</f>
        <v>#REF!</v>
      </c>
      <c r="K11" s="122" t="e">
        <f>VLOOKUP(A11,#REF!,11,0)</f>
        <v>#REF!</v>
      </c>
      <c r="L11" s="96" t="e">
        <f>VLOOKUP(A11,#REF!,12,0)</f>
        <v>#REF!</v>
      </c>
      <c r="M11" s="66" t="e">
        <f t="shared" si="3"/>
        <v>#REF!</v>
      </c>
      <c r="N11" s="66" t="e">
        <f t="shared" si="4"/>
        <v>#REF!</v>
      </c>
      <c r="O11" s="66" t="e">
        <f t="shared" si="5"/>
        <v>#REF!</v>
      </c>
      <c r="P11" s="67" t="e">
        <f>VLOOKUP(A11,#REF!,16,0)</f>
        <v>#REF!</v>
      </c>
      <c r="Q11" s="67" t="e">
        <f>VLOOKUP(A11,#REF!,17,0)</f>
        <v>#REF!</v>
      </c>
      <c r="R11" s="67" t="e">
        <f>VLOOKUP(A11,#REF!,18,0)</f>
        <v>#REF!</v>
      </c>
      <c r="S11" s="67" t="e">
        <f>VLOOKUP(A11,#REF!,19,0)</f>
        <v>#REF!</v>
      </c>
    </row>
    <row r="12" spans="1:19" x14ac:dyDescent="0.25">
      <c r="A12" s="37">
        <v>4</v>
      </c>
      <c r="B12" s="36">
        <f>SUBTOTAL(103,$C$9:C12)</f>
        <v>4</v>
      </c>
      <c r="C12" s="76" t="s">
        <v>212</v>
      </c>
      <c r="D12" s="76"/>
      <c r="E12" s="67" t="e">
        <f>VLOOKUP(A12,#REF!,5,0)</f>
        <v>#REF!</v>
      </c>
      <c r="F12" s="67" t="e">
        <f>VLOOKUP(A12,#REF!,6,0)</f>
        <v>#REF!</v>
      </c>
      <c r="G12" s="67" t="e">
        <f>VLOOKUP(A12,#REF!,7,0)</f>
        <v>#REF!</v>
      </c>
      <c r="H12" s="67"/>
      <c r="I12" s="67" t="e">
        <f>VLOOKUP(A12,#REF!,9,0)</f>
        <v>#REF!</v>
      </c>
      <c r="J12" s="67" t="e">
        <f>VLOOKUP(A12,#REF!,10,0)</f>
        <v>#REF!</v>
      </c>
      <c r="K12" s="122" t="e">
        <f>VLOOKUP(A12,#REF!,11,0)</f>
        <v>#REF!</v>
      </c>
      <c r="L12" s="96" t="e">
        <f>VLOOKUP(A12,#REF!,12,0)</f>
        <v>#REF!</v>
      </c>
      <c r="M12" s="66" t="e">
        <f t="shared" si="3"/>
        <v>#REF!</v>
      </c>
      <c r="N12" s="66" t="e">
        <f t="shared" si="4"/>
        <v>#REF!</v>
      </c>
      <c r="O12" s="66" t="e">
        <f t="shared" si="5"/>
        <v>#REF!</v>
      </c>
      <c r="P12" s="67" t="e">
        <f>VLOOKUP(A12,#REF!,16,0)</f>
        <v>#REF!</v>
      </c>
      <c r="Q12" s="67" t="e">
        <f>VLOOKUP(A12,#REF!,17,0)</f>
        <v>#REF!</v>
      </c>
      <c r="R12" s="67" t="e">
        <f>VLOOKUP(A12,#REF!,18,0)</f>
        <v>#REF!</v>
      </c>
      <c r="S12" s="67" t="e">
        <f>VLOOKUP(A12,#REF!,19,0)</f>
        <v>#REF!</v>
      </c>
    </row>
    <row r="13" spans="1:19" x14ac:dyDescent="0.25">
      <c r="A13" s="37">
        <v>5</v>
      </c>
      <c r="B13" s="36">
        <f>SUBTOTAL(103,$C$9:C13)</f>
        <v>5</v>
      </c>
      <c r="C13" s="76" t="s">
        <v>213</v>
      </c>
      <c r="D13" s="76" t="s">
        <v>356</v>
      </c>
      <c r="E13" s="67" t="e">
        <f>VLOOKUP(A13,#REF!,5,0)</f>
        <v>#REF!</v>
      </c>
      <c r="F13" s="67" t="e">
        <f>VLOOKUP(A13,#REF!,6,0)</f>
        <v>#REF!</v>
      </c>
      <c r="G13" s="67" t="e">
        <f>VLOOKUP(A13,#REF!,7,0)</f>
        <v>#REF!</v>
      </c>
      <c r="H13" s="67"/>
      <c r="I13" s="67" t="e">
        <f>VLOOKUP(A13,#REF!,9,0)</f>
        <v>#REF!</v>
      </c>
      <c r="J13" s="67" t="e">
        <f>VLOOKUP(A13,#REF!,10,0)</f>
        <v>#REF!</v>
      </c>
      <c r="K13" s="122" t="e">
        <f>VLOOKUP(A13,#REF!,11,0)</f>
        <v>#REF!</v>
      </c>
      <c r="L13" s="96" t="e">
        <f>VLOOKUP(A13,#REF!,12,0)</f>
        <v>#REF!</v>
      </c>
      <c r="M13" s="66" t="e">
        <f t="shared" si="3"/>
        <v>#REF!</v>
      </c>
      <c r="N13" s="66" t="e">
        <f t="shared" si="4"/>
        <v>#REF!</v>
      </c>
      <c r="O13" s="66" t="e">
        <f t="shared" si="5"/>
        <v>#REF!</v>
      </c>
      <c r="P13" s="67" t="e">
        <f>VLOOKUP(A13,#REF!,16,0)</f>
        <v>#REF!</v>
      </c>
      <c r="Q13" s="67" t="e">
        <f>VLOOKUP(A13,#REF!,17,0)</f>
        <v>#REF!</v>
      </c>
      <c r="R13" s="67" t="e">
        <f>VLOOKUP(A13,#REF!,18,0)</f>
        <v>#REF!</v>
      </c>
      <c r="S13" s="67" t="e">
        <f>VLOOKUP(A13,#REF!,19,0)</f>
        <v>#REF!</v>
      </c>
    </row>
    <row r="14" spans="1:19" x14ac:dyDescent="0.25">
      <c r="A14" s="37">
        <v>6</v>
      </c>
      <c r="B14" s="36">
        <f>SUBTOTAL(103,$C$9:C14)</f>
        <v>6</v>
      </c>
      <c r="C14" s="76" t="s">
        <v>214</v>
      </c>
      <c r="D14" s="76" t="s">
        <v>357</v>
      </c>
      <c r="E14" s="67" t="e">
        <f>VLOOKUP(A14,#REF!,5,0)</f>
        <v>#REF!</v>
      </c>
      <c r="F14" s="67" t="e">
        <f>VLOOKUP(A14,#REF!,6,0)</f>
        <v>#REF!</v>
      </c>
      <c r="G14" s="67" t="e">
        <f>VLOOKUP(A14,#REF!,7,0)</f>
        <v>#REF!</v>
      </c>
      <c r="H14" s="67"/>
      <c r="I14" s="67" t="e">
        <f>VLOOKUP(A14,#REF!,9,0)</f>
        <v>#REF!</v>
      </c>
      <c r="J14" s="67" t="e">
        <f>VLOOKUP(A14,#REF!,10,0)</f>
        <v>#REF!</v>
      </c>
      <c r="K14" s="122" t="e">
        <f>VLOOKUP(A14,#REF!,11,0)</f>
        <v>#REF!</v>
      </c>
      <c r="L14" s="96" t="e">
        <f>VLOOKUP(A14,#REF!,12,0)</f>
        <v>#REF!</v>
      </c>
      <c r="M14" s="66" t="e">
        <f t="shared" si="3"/>
        <v>#REF!</v>
      </c>
      <c r="N14" s="66" t="e">
        <f t="shared" si="4"/>
        <v>#REF!</v>
      </c>
      <c r="O14" s="66" t="e">
        <f t="shared" si="5"/>
        <v>#REF!</v>
      </c>
      <c r="P14" s="67" t="e">
        <f>VLOOKUP(A14,#REF!,16,0)</f>
        <v>#REF!</v>
      </c>
      <c r="Q14" s="67" t="e">
        <f>VLOOKUP(A14,#REF!,17,0)</f>
        <v>#REF!</v>
      </c>
      <c r="R14" s="67" t="e">
        <f>VLOOKUP(A14,#REF!,18,0)</f>
        <v>#REF!</v>
      </c>
      <c r="S14" s="67" t="e">
        <f>VLOOKUP(A14,#REF!,19,0)</f>
        <v>#REF!</v>
      </c>
    </row>
    <row r="15" spans="1:19" x14ac:dyDescent="0.25">
      <c r="A15" s="37">
        <v>7</v>
      </c>
      <c r="B15" s="36">
        <f>SUBTOTAL(103,$C$9:C15)</f>
        <v>7</v>
      </c>
      <c r="C15" s="3" t="s">
        <v>172</v>
      </c>
      <c r="D15" s="3" t="s">
        <v>374</v>
      </c>
      <c r="E15" s="67" t="e">
        <f>VLOOKUP(A15,#REF!,5,0)</f>
        <v>#REF!</v>
      </c>
      <c r="F15" s="67" t="e">
        <f>VLOOKUP(A15,#REF!,6,0)</f>
        <v>#REF!</v>
      </c>
      <c r="G15" s="67" t="e">
        <f>VLOOKUP(A15,#REF!,7,0)</f>
        <v>#REF!</v>
      </c>
      <c r="H15" s="67"/>
      <c r="I15" s="67" t="e">
        <f>VLOOKUP(A15,#REF!,9,0)</f>
        <v>#REF!</v>
      </c>
      <c r="J15" s="67" t="e">
        <f>VLOOKUP(A15,#REF!,10,0)</f>
        <v>#REF!</v>
      </c>
      <c r="K15" s="122" t="e">
        <f>VLOOKUP(A15,#REF!,11,0)</f>
        <v>#REF!</v>
      </c>
      <c r="L15" s="96" t="e">
        <f>VLOOKUP(A15,#REF!,12,0)</f>
        <v>#REF!</v>
      </c>
      <c r="M15" s="66" t="e">
        <f t="shared" si="3"/>
        <v>#REF!</v>
      </c>
      <c r="N15" s="66" t="e">
        <f t="shared" si="4"/>
        <v>#REF!</v>
      </c>
      <c r="O15" s="66" t="e">
        <f t="shared" si="5"/>
        <v>#REF!</v>
      </c>
      <c r="P15" s="67" t="e">
        <f>VLOOKUP(A15,#REF!,16,0)</f>
        <v>#REF!</v>
      </c>
      <c r="Q15" s="67" t="e">
        <f>VLOOKUP(A15,#REF!,17,0)</f>
        <v>#REF!</v>
      </c>
      <c r="R15" s="67" t="e">
        <f>VLOOKUP(A15,#REF!,18,0)</f>
        <v>#REF!</v>
      </c>
      <c r="S15" s="67" t="e">
        <f>VLOOKUP(A15,#REF!,19,0)</f>
        <v>#REF!</v>
      </c>
    </row>
    <row r="16" spans="1:19" x14ac:dyDescent="0.25">
      <c r="A16" s="37">
        <v>8</v>
      </c>
      <c r="B16" s="36">
        <f>SUBTOTAL(103,$C$9:C16)</f>
        <v>8</v>
      </c>
      <c r="C16" s="76" t="s">
        <v>9</v>
      </c>
      <c r="D16" s="76" t="s">
        <v>375</v>
      </c>
      <c r="E16" s="67" t="e">
        <f>VLOOKUP(A16,#REF!,5,0)</f>
        <v>#REF!</v>
      </c>
      <c r="F16" s="67" t="e">
        <f>VLOOKUP(A16,#REF!,6,0)</f>
        <v>#REF!</v>
      </c>
      <c r="G16" s="67" t="e">
        <f>VLOOKUP(A16,#REF!,7,0)</f>
        <v>#REF!</v>
      </c>
      <c r="H16" s="67"/>
      <c r="I16" s="67" t="e">
        <f>VLOOKUP(A16,#REF!,9,0)</f>
        <v>#REF!</v>
      </c>
      <c r="J16" s="67" t="e">
        <f>VLOOKUP(A16,#REF!,10,0)</f>
        <v>#REF!</v>
      </c>
      <c r="K16" s="122" t="e">
        <f>VLOOKUP(A16,#REF!,11,0)</f>
        <v>#REF!</v>
      </c>
      <c r="L16" s="96" t="e">
        <f>VLOOKUP(A16,#REF!,12,0)</f>
        <v>#REF!</v>
      </c>
      <c r="M16" s="66" t="e">
        <f t="shared" si="3"/>
        <v>#REF!</v>
      </c>
      <c r="N16" s="66" t="e">
        <f t="shared" si="4"/>
        <v>#REF!</v>
      </c>
      <c r="O16" s="66" t="e">
        <f t="shared" si="5"/>
        <v>#REF!</v>
      </c>
      <c r="P16" s="67" t="e">
        <f>VLOOKUP(A16,#REF!,16,0)</f>
        <v>#REF!</v>
      </c>
      <c r="Q16" s="67" t="e">
        <f>VLOOKUP(A16,#REF!,17,0)</f>
        <v>#REF!</v>
      </c>
      <c r="R16" s="67" t="e">
        <f>VLOOKUP(A16,#REF!,18,0)</f>
        <v>#REF!</v>
      </c>
      <c r="S16" s="67" t="e">
        <f>VLOOKUP(A16,#REF!,19,0)</f>
        <v>#REF!</v>
      </c>
    </row>
    <row r="17" spans="1:19" x14ac:dyDescent="0.25">
      <c r="A17" s="37">
        <v>9</v>
      </c>
      <c r="B17" s="36">
        <f>SUBTOTAL(103,$C$9:C17)</f>
        <v>9</v>
      </c>
      <c r="C17" s="76" t="s">
        <v>10</v>
      </c>
      <c r="D17" s="76" t="s">
        <v>368</v>
      </c>
      <c r="E17" s="67" t="e">
        <f>VLOOKUP(A17,#REF!,5,0)</f>
        <v>#REF!</v>
      </c>
      <c r="F17" s="67" t="e">
        <f>VLOOKUP(A17,#REF!,6,0)</f>
        <v>#REF!</v>
      </c>
      <c r="G17" s="67" t="e">
        <f>VLOOKUP(A17,#REF!,7,0)</f>
        <v>#REF!</v>
      </c>
      <c r="H17" s="67"/>
      <c r="I17" s="67" t="e">
        <f>VLOOKUP(A17,#REF!,9,0)</f>
        <v>#REF!</v>
      </c>
      <c r="J17" s="67" t="e">
        <f>VLOOKUP(A17,#REF!,10,0)</f>
        <v>#REF!</v>
      </c>
      <c r="K17" s="122" t="e">
        <f>VLOOKUP(A17,#REF!,11,0)</f>
        <v>#REF!</v>
      </c>
      <c r="L17" s="96" t="e">
        <f>VLOOKUP(A17,#REF!,12,0)</f>
        <v>#REF!</v>
      </c>
      <c r="M17" s="66" t="e">
        <f t="shared" si="3"/>
        <v>#REF!</v>
      </c>
      <c r="N17" s="66" t="e">
        <f t="shared" si="4"/>
        <v>#REF!</v>
      </c>
      <c r="O17" s="66" t="e">
        <f t="shared" si="5"/>
        <v>#REF!</v>
      </c>
      <c r="P17" s="67" t="e">
        <f>VLOOKUP(A17,#REF!,16,0)</f>
        <v>#REF!</v>
      </c>
      <c r="Q17" s="67" t="e">
        <f>VLOOKUP(A17,#REF!,17,0)</f>
        <v>#REF!</v>
      </c>
      <c r="R17" s="67" t="e">
        <f>VLOOKUP(A17,#REF!,18,0)</f>
        <v>#REF!</v>
      </c>
      <c r="S17" s="67" t="e">
        <f>VLOOKUP(A17,#REF!,19,0)</f>
        <v>#REF!</v>
      </c>
    </row>
    <row r="18" spans="1:19" x14ac:dyDescent="0.25">
      <c r="A18" s="37">
        <v>10</v>
      </c>
      <c r="B18" s="36">
        <f>SUBTOTAL(103,$C$9:C18)</f>
        <v>10</v>
      </c>
      <c r="C18" s="3" t="s">
        <v>208</v>
      </c>
      <c r="D18" s="3" t="s">
        <v>376</v>
      </c>
      <c r="E18" s="67" t="e">
        <f>VLOOKUP(A18,#REF!,5,0)</f>
        <v>#REF!</v>
      </c>
      <c r="F18" s="67" t="e">
        <f>VLOOKUP(A18,#REF!,6,0)</f>
        <v>#REF!</v>
      </c>
      <c r="G18" s="67" t="e">
        <f>VLOOKUP(A18,#REF!,7,0)</f>
        <v>#REF!</v>
      </c>
      <c r="H18" s="67"/>
      <c r="I18" s="67" t="e">
        <f>VLOOKUP(A18,#REF!,9,0)</f>
        <v>#REF!</v>
      </c>
      <c r="J18" s="67" t="e">
        <f>VLOOKUP(A18,#REF!,10,0)</f>
        <v>#REF!</v>
      </c>
      <c r="K18" s="122" t="e">
        <f>VLOOKUP(A18,#REF!,11,0)</f>
        <v>#REF!</v>
      </c>
      <c r="L18" s="96" t="e">
        <f>VLOOKUP(A18,#REF!,12,0)</f>
        <v>#REF!</v>
      </c>
      <c r="M18" s="66" t="e">
        <f t="shared" si="3"/>
        <v>#REF!</v>
      </c>
      <c r="N18" s="66" t="e">
        <f t="shared" si="4"/>
        <v>#REF!</v>
      </c>
      <c r="O18" s="66" t="e">
        <f t="shared" si="5"/>
        <v>#REF!</v>
      </c>
      <c r="P18" s="67" t="e">
        <f>VLOOKUP(A18,#REF!,16,0)</f>
        <v>#REF!</v>
      </c>
      <c r="Q18" s="67" t="e">
        <f>VLOOKUP(A18,#REF!,17,0)</f>
        <v>#REF!</v>
      </c>
      <c r="R18" s="67" t="e">
        <f>VLOOKUP(A18,#REF!,18,0)</f>
        <v>#REF!</v>
      </c>
      <c r="S18" s="67" t="e">
        <f>VLOOKUP(A18,#REF!,19,0)</f>
        <v>#REF!</v>
      </c>
    </row>
    <row r="19" spans="1:19" x14ac:dyDescent="0.25">
      <c r="A19" s="37">
        <v>11</v>
      </c>
      <c r="B19" s="36">
        <f>SUBTOTAL(103,$C$9:C19)</f>
        <v>11</v>
      </c>
      <c r="C19" s="76" t="s">
        <v>68</v>
      </c>
      <c r="D19" s="76" t="s">
        <v>377</v>
      </c>
      <c r="E19" s="67" t="e">
        <f>VLOOKUP(A19,#REF!,5,0)</f>
        <v>#REF!</v>
      </c>
      <c r="F19" s="67" t="e">
        <f>VLOOKUP(A19,#REF!,6,0)</f>
        <v>#REF!</v>
      </c>
      <c r="G19" s="67" t="e">
        <f>VLOOKUP(A19,#REF!,7,0)</f>
        <v>#REF!</v>
      </c>
      <c r="H19" s="67"/>
      <c r="I19" s="67" t="e">
        <f>VLOOKUP(A19,#REF!,9,0)</f>
        <v>#REF!</v>
      </c>
      <c r="J19" s="67" t="e">
        <f>VLOOKUP(A19,#REF!,10,0)</f>
        <v>#REF!</v>
      </c>
      <c r="K19" s="122" t="e">
        <f>VLOOKUP(A19,#REF!,11,0)</f>
        <v>#REF!</v>
      </c>
      <c r="L19" s="96" t="e">
        <f>VLOOKUP(A19,#REF!,12,0)</f>
        <v>#REF!</v>
      </c>
      <c r="M19" s="66" t="e">
        <f t="shared" ref="M19:M74" si="6">K19*L19+K19</f>
        <v>#REF!</v>
      </c>
      <c r="N19" s="66" t="e">
        <f t="shared" ref="N19:N74" si="7">K19*I19</f>
        <v>#REF!</v>
      </c>
      <c r="O19" s="66" t="e">
        <f t="shared" ref="O19:O74" si="8">M19*I19</f>
        <v>#REF!</v>
      </c>
      <c r="P19" s="67" t="e">
        <f>VLOOKUP(A19,#REF!,16,0)</f>
        <v>#REF!</v>
      </c>
      <c r="Q19" s="67" t="e">
        <f>VLOOKUP(A19,#REF!,17,0)</f>
        <v>#REF!</v>
      </c>
      <c r="R19" s="67" t="e">
        <f>VLOOKUP(A19,#REF!,18,0)</f>
        <v>#REF!</v>
      </c>
      <c r="S19" s="67" t="e">
        <f>VLOOKUP(A19,#REF!,19,0)</f>
        <v>#REF!</v>
      </c>
    </row>
    <row r="20" spans="1:19" x14ac:dyDescent="0.25">
      <c r="A20" s="37">
        <v>12</v>
      </c>
      <c r="B20" s="36">
        <f>SUBTOTAL(103,$C$9:C20)</f>
        <v>12</v>
      </c>
      <c r="C20" s="76" t="s">
        <v>67</v>
      </c>
      <c r="D20" s="76" t="s">
        <v>378</v>
      </c>
      <c r="E20" s="67" t="e">
        <f>VLOOKUP(A20,#REF!,5,0)</f>
        <v>#REF!</v>
      </c>
      <c r="F20" s="67" t="e">
        <f>VLOOKUP(A20,#REF!,6,0)</f>
        <v>#REF!</v>
      </c>
      <c r="G20" s="67" t="e">
        <f>VLOOKUP(A20,#REF!,7,0)</f>
        <v>#REF!</v>
      </c>
      <c r="H20" s="67"/>
      <c r="I20" s="67" t="e">
        <f>VLOOKUP(A20,#REF!,9,0)</f>
        <v>#REF!</v>
      </c>
      <c r="J20" s="67" t="e">
        <f>VLOOKUP(A20,#REF!,10,0)</f>
        <v>#REF!</v>
      </c>
      <c r="K20" s="122" t="e">
        <f>VLOOKUP(A20,#REF!,11,0)</f>
        <v>#REF!</v>
      </c>
      <c r="L20" s="96" t="e">
        <f>VLOOKUP(A20,#REF!,12,0)</f>
        <v>#REF!</v>
      </c>
      <c r="M20" s="66" t="e">
        <f t="shared" si="6"/>
        <v>#REF!</v>
      </c>
      <c r="N20" s="66" t="e">
        <f t="shared" si="7"/>
        <v>#REF!</v>
      </c>
      <c r="O20" s="66" t="e">
        <f t="shared" si="8"/>
        <v>#REF!</v>
      </c>
      <c r="P20" s="67" t="e">
        <f>VLOOKUP(A20,#REF!,16,0)</f>
        <v>#REF!</v>
      </c>
      <c r="Q20" s="67" t="e">
        <f>VLOOKUP(A20,#REF!,17,0)</f>
        <v>#REF!</v>
      </c>
      <c r="R20" s="67" t="e">
        <f>VLOOKUP(A20,#REF!,18,0)</f>
        <v>#REF!</v>
      </c>
      <c r="S20" s="67" t="e">
        <f>VLOOKUP(A20,#REF!,19,0)</f>
        <v>#REF!</v>
      </c>
    </row>
    <row r="21" spans="1:19" x14ac:dyDescent="0.25">
      <c r="A21" s="37">
        <v>13</v>
      </c>
      <c r="B21" s="36">
        <f>SUBTOTAL(103,$C$9:C21)</f>
        <v>13</v>
      </c>
      <c r="C21" s="76" t="s">
        <v>66</v>
      </c>
      <c r="D21" s="76" t="s">
        <v>379</v>
      </c>
      <c r="E21" s="67" t="e">
        <f>VLOOKUP(A21,#REF!,5,0)</f>
        <v>#REF!</v>
      </c>
      <c r="F21" s="67" t="e">
        <f>VLOOKUP(A21,#REF!,6,0)</f>
        <v>#REF!</v>
      </c>
      <c r="G21" s="67" t="e">
        <f>VLOOKUP(A21,#REF!,7,0)</f>
        <v>#REF!</v>
      </c>
      <c r="H21" s="67"/>
      <c r="I21" s="67" t="e">
        <f>VLOOKUP(A21,#REF!,9,0)</f>
        <v>#REF!</v>
      </c>
      <c r="J21" s="67" t="e">
        <f>VLOOKUP(A21,#REF!,10,0)</f>
        <v>#REF!</v>
      </c>
      <c r="K21" s="122" t="e">
        <f>VLOOKUP(A21,#REF!,11,0)</f>
        <v>#REF!</v>
      </c>
      <c r="L21" s="96" t="e">
        <f>VLOOKUP(A21,#REF!,12,0)</f>
        <v>#REF!</v>
      </c>
      <c r="M21" s="66" t="e">
        <f t="shared" si="6"/>
        <v>#REF!</v>
      </c>
      <c r="N21" s="66" t="e">
        <f t="shared" si="7"/>
        <v>#REF!</v>
      </c>
      <c r="O21" s="66" t="e">
        <f t="shared" si="8"/>
        <v>#REF!</v>
      </c>
      <c r="P21" s="67" t="e">
        <f>VLOOKUP(A21,#REF!,16,0)</f>
        <v>#REF!</v>
      </c>
      <c r="Q21" s="67" t="e">
        <f>VLOOKUP(A21,#REF!,17,0)</f>
        <v>#REF!</v>
      </c>
      <c r="R21" s="67" t="e">
        <f>VLOOKUP(A21,#REF!,18,0)</f>
        <v>#REF!</v>
      </c>
      <c r="S21" s="67" t="e">
        <f>VLOOKUP(A21,#REF!,19,0)</f>
        <v>#REF!</v>
      </c>
    </row>
    <row r="22" spans="1:19" x14ac:dyDescent="0.25">
      <c r="A22" s="37">
        <v>14</v>
      </c>
      <c r="B22" s="36">
        <f>SUBTOTAL(103,$C$9:C22)</f>
        <v>14</v>
      </c>
      <c r="C22" s="76" t="s">
        <v>205</v>
      </c>
      <c r="D22" s="76" t="s">
        <v>380</v>
      </c>
      <c r="E22" s="67" t="e">
        <f>VLOOKUP(A22,#REF!,5,0)</f>
        <v>#REF!</v>
      </c>
      <c r="F22" s="67" t="e">
        <f>VLOOKUP(A22,#REF!,6,0)</f>
        <v>#REF!</v>
      </c>
      <c r="G22" s="67" t="e">
        <f>VLOOKUP(A22,#REF!,7,0)</f>
        <v>#REF!</v>
      </c>
      <c r="H22" s="67"/>
      <c r="I22" s="67" t="e">
        <f>VLOOKUP(A22,#REF!,9,0)</f>
        <v>#REF!</v>
      </c>
      <c r="J22" s="67" t="e">
        <f>VLOOKUP(A22,#REF!,10,0)</f>
        <v>#REF!</v>
      </c>
      <c r="K22" s="122" t="e">
        <f>VLOOKUP(A22,#REF!,11,0)</f>
        <v>#REF!</v>
      </c>
      <c r="L22" s="96" t="e">
        <f>VLOOKUP(A22,#REF!,12,0)</f>
        <v>#REF!</v>
      </c>
      <c r="M22" s="66" t="e">
        <f t="shared" si="6"/>
        <v>#REF!</v>
      </c>
      <c r="N22" s="66" t="e">
        <f t="shared" si="7"/>
        <v>#REF!</v>
      </c>
      <c r="O22" s="66" t="e">
        <f t="shared" si="8"/>
        <v>#REF!</v>
      </c>
      <c r="P22" s="67" t="e">
        <f>VLOOKUP(A22,#REF!,16,0)</f>
        <v>#REF!</v>
      </c>
      <c r="Q22" s="67" t="e">
        <f>VLOOKUP(A22,#REF!,17,0)</f>
        <v>#REF!</v>
      </c>
      <c r="R22" s="67" t="e">
        <f>VLOOKUP(A22,#REF!,18,0)</f>
        <v>#REF!</v>
      </c>
      <c r="S22" s="67" t="e">
        <f>VLOOKUP(A22,#REF!,19,0)</f>
        <v>#REF!</v>
      </c>
    </row>
    <row r="23" spans="1:19" x14ac:dyDescent="0.25">
      <c r="A23" s="37">
        <v>15</v>
      </c>
      <c r="B23" s="36">
        <f>SUBTOTAL(103,$C$9:C23)</f>
        <v>15</v>
      </c>
      <c r="C23" s="76" t="s">
        <v>173</v>
      </c>
      <c r="D23" s="76" t="s">
        <v>381</v>
      </c>
      <c r="E23" s="67" t="e">
        <f>VLOOKUP(A23,#REF!,5,0)</f>
        <v>#REF!</v>
      </c>
      <c r="F23" s="67" t="e">
        <f>VLOOKUP(A23,#REF!,6,0)</f>
        <v>#REF!</v>
      </c>
      <c r="G23" s="67" t="e">
        <f>VLOOKUP(A23,#REF!,7,0)</f>
        <v>#REF!</v>
      </c>
      <c r="H23" s="67"/>
      <c r="I23" s="67" t="e">
        <f>VLOOKUP(A23,#REF!,9,0)</f>
        <v>#REF!</v>
      </c>
      <c r="J23" s="67" t="e">
        <f>VLOOKUP(A23,#REF!,10,0)</f>
        <v>#REF!</v>
      </c>
      <c r="K23" s="122" t="e">
        <f>VLOOKUP(A23,#REF!,11,0)</f>
        <v>#REF!</v>
      </c>
      <c r="L23" s="96" t="e">
        <f>VLOOKUP(A23,#REF!,12,0)</f>
        <v>#REF!</v>
      </c>
      <c r="M23" s="66" t="e">
        <f t="shared" si="6"/>
        <v>#REF!</v>
      </c>
      <c r="N23" s="66" t="e">
        <f t="shared" si="7"/>
        <v>#REF!</v>
      </c>
      <c r="O23" s="66" t="e">
        <f t="shared" si="8"/>
        <v>#REF!</v>
      </c>
      <c r="P23" s="67" t="e">
        <f>VLOOKUP(A23,#REF!,16,0)</f>
        <v>#REF!</v>
      </c>
      <c r="Q23" s="67" t="e">
        <f>VLOOKUP(A23,#REF!,17,0)</f>
        <v>#REF!</v>
      </c>
      <c r="R23" s="67" t="e">
        <f>VLOOKUP(A23,#REF!,18,0)</f>
        <v>#REF!</v>
      </c>
      <c r="S23" s="67" t="e">
        <f>VLOOKUP(A23,#REF!,19,0)</f>
        <v>#REF!</v>
      </c>
    </row>
    <row r="24" spans="1:19" x14ac:dyDescent="0.25">
      <c r="A24" s="37">
        <v>16</v>
      </c>
      <c r="B24" s="36">
        <f>SUBTOTAL(103,$C$9:C24)</f>
        <v>16</v>
      </c>
      <c r="C24" s="76" t="s">
        <v>41</v>
      </c>
      <c r="D24" s="76" t="s">
        <v>382</v>
      </c>
      <c r="E24" s="67" t="e">
        <f>VLOOKUP(A24,#REF!,5,0)</f>
        <v>#REF!</v>
      </c>
      <c r="F24" s="67" t="e">
        <f>VLOOKUP(A24,#REF!,6,0)</f>
        <v>#REF!</v>
      </c>
      <c r="G24" s="67" t="e">
        <f>VLOOKUP(A24,#REF!,7,0)</f>
        <v>#REF!</v>
      </c>
      <c r="H24" s="67"/>
      <c r="I24" s="67" t="e">
        <f>VLOOKUP(A24,#REF!,9,0)</f>
        <v>#REF!</v>
      </c>
      <c r="J24" s="67" t="e">
        <f>VLOOKUP(A24,#REF!,10,0)</f>
        <v>#REF!</v>
      </c>
      <c r="K24" s="122" t="e">
        <f>VLOOKUP(A24,#REF!,11,0)</f>
        <v>#REF!</v>
      </c>
      <c r="L24" s="96" t="e">
        <f>VLOOKUP(A24,#REF!,12,0)</f>
        <v>#REF!</v>
      </c>
      <c r="M24" s="66" t="e">
        <f t="shared" si="6"/>
        <v>#REF!</v>
      </c>
      <c r="N24" s="66" t="e">
        <f t="shared" si="7"/>
        <v>#REF!</v>
      </c>
      <c r="O24" s="66" t="e">
        <f t="shared" si="8"/>
        <v>#REF!</v>
      </c>
      <c r="P24" s="67" t="e">
        <f>VLOOKUP(A24,#REF!,16,0)</f>
        <v>#REF!</v>
      </c>
      <c r="Q24" s="67" t="e">
        <f>VLOOKUP(A24,#REF!,17,0)</f>
        <v>#REF!</v>
      </c>
      <c r="R24" s="67" t="e">
        <f>VLOOKUP(A24,#REF!,18,0)</f>
        <v>#REF!</v>
      </c>
      <c r="S24" s="67" t="e">
        <f>VLOOKUP(A24,#REF!,19,0)</f>
        <v>#REF!</v>
      </c>
    </row>
    <row r="25" spans="1:19" x14ac:dyDescent="0.25">
      <c r="A25" s="37">
        <v>17</v>
      </c>
      <c r="B25" s="36">
        <f>SUBTOTAL(103,$C$9:C25)</f>
        <v>17</v>
      </c>
      <c r="C25" s="76" t="s">
        <v>71</v>
      </c>
      <c r="D25" s="76" t="s">
        <v>383</v>
      </c>
      <c r="E25" s="67" t="e">
        <f>VLOOKUP(A25,#REF!,5,0)</f>
        <v>#REF!</v>
      </c>
      <c r="F25" s="67" t="e">
        <f>VLOOKUP(A25,#REF!,6,0)</f>
        <v>#REF!</v>
      </c>
      <c r="G25" s="67" t="e">
        <f>VLOOKUP(A25,#REF!,7,0)</f>
        <v>#REF!</v>
      </c>
      <c r="H25" s="67"/>
      <c r="I25" s="67" t="e">
        <f>VLOOKUP(A25,#REF!,9,0)</f>
        <v>#REF!</v>
      </c>
      <c r="J25" s="67" t="e">
        <f>VLOOKUP(A25,#REF!,10,0)</f>
        <v>#REF!</v>
      </c>
      <c r="K25" s="122" t="e">
        <f>VLOOKUP(A25,#REF!,11,0)</f>
        <v>#REF!</v>
      </c>
      <c r="L25" s="96" t="e">
        <f>VLOOKUP(A25,#REF!,12,0)</f>
        <v>#REF!</v>
      </c>
      <c r="M25" s="66" t="e">
        <f t="shared" si="6"/>
        <v>#REF!</v>
      </c>
      <c r="N25" s="66" t="e">
        <f t="shared" si="7"/>
        <v>#REF!</v>
      </c>
      <c r="O25" s="66" t="e">
        <f t="shared" si="8"/>
        <v>#REF!</v>
      </c>
      <c r="P25" s="67" t="e">
        <f>VLOOKUP(A25,#REF!,16,0)</f>
        <v>#REF!</v>
      </c>
      <c r="Q25" s="67" t="e">
        <f>VLOOKUP(A25,#REF!,17,0)</f>
        <v>#REF!</v>
      </c>
      <c r="R25" s="67" t="e">
        <f>VLOOKUP(A25,#REF!,18,0)</f>
        <v>#REF!</v>
      </c>
      <c r="S25" s="67" t="e">
        <f>VLOOKUP(A25,#REF!,19,0)</f>
        <v>#REF!</v>
      </c>
    </row>
    <row r="26" spans="1:19" x14ac:dyDescent="0.25">
      <c r="A26" s="37">
        <v>18</v>
      </c>
      <c r="B26" s="36">
        <f>SUBTOTAL(103,$C$9:C26)</f>
        <v>18</v>
      </c>
      <c r="C26" s="3" t="s">
        <v>153</v>
      </c>
      <c r="D26" s="3"/>
      <c r="E26" s="67" t="e">
        <f>VLOOKUP(A26,#REF!,5,0)</f>
        <v>#REF!</v>
      </c>
      <c r="F26" s="67" t="e">
        <f>VLOOKUP(A26,#REF!,6,0)</f>
        <v>#REF!</v>
      </c>
      <c r="G26" s="67" t="e">
        <f>VLOOKUP(A26,#REF!,7,0)</f>
        <v>#REF!</v>
      </c>
      <c r="H26" s="67"/>
      <c r="I26" s="67" t="e">
        <f>VLOOKUP(A26,#REF!,9,0)</f>
        <v>#REF!</v>
      </c>
      <c r="J26" s="67" t="e">
        <f>VLOOKUP(A26,#REF!,10,0)</f>
        <v>#REF!</v>
      </c>
      <c r="K26" s="122" t="e">
        <f>VLOOKUP(A26,#REF!,11,0)</f>
        <v>#REF!</v>
      </c>
      <c r="L26" s="96" t="e">
        <f>VLOOKUP(A26,#REF!,12,0)</f>
        <v>#REF!</v>
      </c>
      <c r="M26" s="66" t="e">
        <f t="shared" si="6"/>
        <v>#REF!</v>
      </c>
      <c r="N26" s="66" t="e">
        <f t="shared" si="7"/>
        <v>#REF!</v>
      </c>
      <c r="O26" s="66" t="e">
        <f t="shared" si="8"/>
        <v>#REF!</v>
      </c>
      <c r="P26" s="67" t="e">
        <f>VLOOKUP(A26,#REF!,16,0)</f>
        <v>#REF!</v>
      </c>
      <c r="Q26" s="67" t="e">
        <f>VLOOKUP(A26,#REF!,17,0)</f>
        <v>#REF!</v>
      </c>
      <c r="R26" s="67" t="e">
        <f>VLOOKUP(A26,#REF!,18,0)</f>
        <v>#REF!</v>
      </c>
      <c r="S26" s="67" t="e">
        <f>VLOOKUP(A26,#REF!,19,0)</f>
        <v>#REF!</v>
      </c>
    </row>
    <row r="27" spans="1:19" x14ac:dyDescent="0.25">
      <c r="A27" s="37">
        <v>19</v>
      </c>
      <c r="B27" s="36">
        <f>SUBTOTAL(103,$C$9:C27)</f>
        <v>19</v>
      </c>
      <c r="C27" s="76" t="s">
        <v>215</v>
      </c>
      <c r="D27" s="76" t="s">
        <v>384</v>
      </c>
      <c r="E27" s="67" t="e">
        <f>VLOOKUP(A27,#REF!,5,0)</f>
        <v>#REF!</v>
      </c>
      <c r="F27" s="67" t="e">
        <f>VLOOKUP(A27,#REF!,6,0)</f>
        <v>#REF!</v>
      </c>
      <c r="G27" s="67" t="e">
        <f>VLOOKUP(A27,#REF!,7,0)</f>
        <v>#REF!</v>
      </c>
      <c r="H27" s="67"/>
      <c r="I27" s="67" t="e">
        <f>VLOOKUP(A27,#REF!,9,0)</f>
        <v>#REF!</v>
      </c>
      <c r="J27" s="67" t="e">
        <f>VLOOKUP(A27,#REF!,10,0)</f>
        <v>#REF!</v>
      </c>
      <c r="K27" s="122" t="e">
        <f>VLOOKUP(A27,#REF!,11,0)</f>
        <v>#REF!</v>
      </c>
      <c r="L27" s="96" t="e">
        <f>VLOOKUP(A27,#REF!,12,0)</f>
        <v>#REF!</v>
      </c>
      <c r="M27" s="66" t="e">
        <f t="shared" si="6"/>
        <v>#REF!</v>
      </c>
      <c r="N27" s="66" t="e">
        <f t="shared" si="7"/>
        <v>#REF!</v>
      </c>
      <c r="O27" s="66" t="e">
        <f t="shared" si="8"/>
        <v>#REF!</v>
      </c>
      <c r="P27" s="67" t="e">
        <f>VLOOKUP(A27,#REF!,16,0)</f>
        <v>#REF!</v>
      </c>
      <c r="Q27" s="67" t="e">
        <f>VLOOKUP(A27,#REF!,17,0)</f>
        <v>#REF!</v>
      </c>
      <c r="R27" s="67" t="e">
        <f>VLOOKUP(A27,#REF!,18,0)</f>
        <v>#REF!</v>
      </c>
      <c r="S27" s="67" t="e">
        <f>VLOOKUP(A27,#REF!,19,0)</f>
        <v>#REF!</v>
      </c>
    </row>
    <row r="28" spans="1:19" x14ac:dyDescent="0.25">
      <c r="A28" s="37">
        <v>20</v>
      </c>
      <c r="B28" s="36">
        <f>SUBTOTAL(103,$C$9:C28)</f>
        <v>20</v>
      </c>
      <c r="C28" s="76" t="s">
        <v>216</v>
      </c>
      <c r="D28" s="76" t="s">
        <v>385</v>
      </c>
      <c r="E28" s="67" t="e">
        <f>VLOOKUP(A28,#REF!,5,0)</f>
        <v>#REF!</v>
      </c>
      <c r="F28" s="67" t="e">
        <f>VLOOKUP(A28,#REF!,6,0)</f>
        <v>#REF!</v>
      </c>
      <c r="G28" s="67" t="e">
        <f>VLOOKUP(A28,#REF!,7,0)</f>
        <v>#REF!</v>
      </c>
      <c r="H28" s="67"/>
      <c r="I28" s="67" t="e">
        <f>VLOOKUP(A28,#REF!,9,0)</f>
        <v>#REF!</v>
      </c>
      <c r="J28" s="67" t="e">
        <f>VLOOKUP(A28,#REF!,10,0)</f>
        <v>#REF!</v>
      </c>
      <c r="K28" s="122" t="e">
        <f>VLOOKUP(A28,#REF!,11,0)</f>
        <v>#REF!</v>
      </c>
      <c r="L28" s="96" t="e">
        <f>VLOOKUP(A28,#REF!,12,0)</f>
        <v>#REF!</v>
      </c>
      <c r="M28" s="66" t="e">
        <f t="shared" si="6"/>
        <v>#REF!</v>
      </c>
      <c r="N28" s="66" t="e">
        <f t="shared" si="7"/>
        <v>#REF!</v>
      </c>
      <c r="O28" s="66" t="e">
        <f t="shared" si="8"/>
        <v>#REF!</v>
      </c>
      <c r="P28" s="67" t="e">
        <f>VLOOKUP(A28,#REF!,16,0)</f>
        <v>#REF!</v>
      </c>
      <c r="Q28" s="67" t="e">
        <f>VLOOKUP(A28,#REF!,17,0)</f>
        <v>#REF!</v>
      </c>
      <c r="R28" s="67" t="e">
        <f>VLOOKUP(A28,#REF!,18,0)</f>
        <v>#REF!</v>
      </c>
      <c r="S28" s="67" t="e">
        <f>VLOOKUP(A28,#REF!,19,0)</f>
        <v>#REF!</v>
      </c>
    </row>
    <row r="29" spans="1:19" x14ac:dyDescent="0.25">
      <c r="A29" s="37">
        <v>21</v>
      </c>
      <c r="B29" s="36">
        <f>SUBTOTAL(103,$C$9:C29)</f>
        <v>21</v>
      </c>
      <c r="C29" s="3" t="s">
        <v>155</v>
      </c>
      <c r="D29" s="3" t="s">
        <v>386</v>
      </c>
      <c r="E29" s="67" t="e">
        <f>VLOOKUP(A29,#REF!,5,0)</f>
        <v>#REF!</v>
      </c>
      <c r="F29" s="67" t="e">
        <f>VLOOKUP(A29,#REF!,6,0)</f>
        <v>#REF!</v>
      </c>
      <c r="G29" s="67" t="e">
        <f>VLOOKUP(A29,#REF!,7,0)</f>
        <v>#REF!</v>
      </c>
      <c r="H29" s="67"/>
      <c r="I29" s="67" t="e">
        <f>VLOOKUP(A29,#REF!,9,0)</f>
        <v>#REF!</v>
      </c>
      <c r="J29" s="67" t="e">
        <f>VLOOKUP(A29,#REF!,10,0)</f>
        <v>#REF!</v>
      </c>
      <c r="K29" s="122" t="e">
        <f>VLOOKUP(A29,#REF!,11,0)</f>
        <v>#REF!</v>
      </c>
      <c r="L29" s="96" t="e">
        <f>VLOOKUP(A29,#REF!,12,0)</f>
        <v>#REF!</v>
      </c>
      <c r="M29" s="66" t="e">
        <f t="shared" si="6"/>
        <v>#REF!</v>
      </c>
      <c r="N29" s="66" t="e">
        <f t="shared" si="7"/>
        <v>#REF!</v>
      </c>
      <c r="O29" s="66" t="e">
        <f t="shared" si="8"/>
        <v>#REF!</v>
      </c>
      <c r="P29" s="67" t="e">
        <f>VLOOKUP(A29,#REF!,16,0)</f>
        <v>#REF!</v>
      </c>
      <c r="Q29" s="67" t="e">
        <f>VLOOKUP(A29,#REF!,17,0)</f>
        <v>#REF!</v>
      </c>
      <c r="R29" s="67" t="e">
        <f>VLOOKUP(A29,#REF!,18,0)</f>
        <v>#REF!</v>
      </c>
      <c r="S29" s="67" t="e">
        <f>VLOOKUP(A29,#REF!,19,0)</f>
        <v>#REF!</v>
      </c>
    </row>
    <row r="30" spans="1:19" x14ac:dyDescent="0.25">
      <c r="A30" s="37">
        <v>22</v>
      </c>
      <c r="B30" s="36">
        <f>SUBTOTAL(103,$C$9:C30)</f>
        <v>22</v>
      </c>
      <c r="C30" s="3" t="s">
        <v>174</v>
      </c>
      <c r="D30" s="3"/>
      <c r="E30" s="67" t="e">
        <f>VLOOKUP(A30,#REF!,5,0)</f>
        <v>#REF!</v>
      </c>
      <c r="F30" s="67" t="e">
        <f>VLOOKUP(A30,#REF!,6,0)</f>
        <v>#REF!</v>
      </c>
      <c r="G30" s="67" t="e">
        <f>VLOOKUP(A30,#REF!,7,0)</f>
        <v>#REF!</v>
      </c>
      <c r="H30" s="67"/>
      <c r="I30" s="67" t="e">
        <f>VLOOKUP(A30,#REF!,9,0)</f>
        <v>#REF!</v>
      </c>
      <c r="J30" s="67" t="e">
        <f>VLOOKUP(A30,#REF!,10,0)</f>
        <v>#REF!</v>
      </c>
      <c r="K30" s="122" t="e">
        <f>VLOOKUP(A30,#REF!,11,0)</f>
        <v>#REF!</v>
      </c>
      <c r="L30" s="96" t="e">
        <f>VLOOKUP(A30,#REF!,12,0)</f>
        <v>#REF!</v>
      </c>
      <c r="M30" s="66" t="e">
        <f t="shared" si="6"/>
        <v>#REF!</v>
      </c>
      <c r="N30" s="66" t="e">
        <f t="shared" si="7"/>
        <v>#REF!</v>
      </c>
      <c r="O30" s="66" t="e">
        <f t="shared" si="8"/>
        <v>#REF!</v>
      </c>
      <c r="P30" s="67" t="e">
        <f>VLOOKUP(A30,#REF!,16,0)</f>
        <v>#REF!</v>
      </c>
      <c r="Q30" s="67" t="e">
        <f>VLOOKUP(A30,#REF!,17,0)</f>
        <v>#REF!</v>
      </c>
      <c r="R30" s="67" t="e">
        <f>VLOOKUP(A30,#REF!,18,0)</f>
        <v>#REF!</v>
      </c>
      <c r="S30" s="67" t="e">
        <f>VLOOKUP(A30,#REF!,19,0)</f>
        <v>#REF!</v>
      </c>
    </row>
    <row r="31" spans="1:19" x14ac:dyDescent="0.25">
      <c r="A31" s="37">
        <v>23</v>
      </c>
      <c r="B31" s="36">
        <f>SUBTOTAL(103,$C$9:C31)</f>
        <v>23</v>
      </c>
      <c r="C31" s="3" t="s">
        <v>330</v>
      </c>
      <c r="D31" s="3"/>
      <c r="E31" s="67" t="e">
        <f>VLOOKUP(A31,#REF!,5,0)</f>
        <v>#REF!</v>
      </c>
      <c r="F31" s="67" t="e">
        <f>VLOOKUP(A31,#REF!,6,0)</f>
        <v>#REF!</v>
      </c>
      <c r="G31" s="67" t="e">
        <f>VLOOKUP(A31,#REF!,7,0)</f>
        <v>#REF!</v>
      </c>
      <c r="H31" s="67"/>
      <c r="I31" s="67" t="e">
        <f>VLOOKUP(A31,#REF!,9,0)</f>
        <v>#REF!</v>
      </c>
      <c r="J31" s="67" t="e">
        <f>VLOOKUP(A31,#REF!,10,0)</f>
        <v>#REF!</v>
      </c>
      <c r="K31" s="122" t="e">
        <f>VLOOKUP(A31,#REF!,11,0)</f>
        <v>#REF!</v>
      </c>
      <c r="L31" s="96" t="e">
        <f>VLOOKUP(A31,#REF!,12,0)</f>
        <v>#REF!</v>
      </c>
      <c r="M31" s="66" t="e">
        <f t="shared" si="6"/>
        <v>#REF!</v>
      </c>
      <c r="N31" s="66" t="e">
        <f t="shared" si="7"/>
        <v>#REF!</v>
      </c>
      <c r="O31" s="66" t="e">
        <f t="shared" si="8"/>
        <v>#REF!</v>
      </c>
      <c r="P31" s="67" t="e">
        <f>VLOOKUP(A31,#REF!,16,0)</f>
        <v>#REF!</v>
      </c>
      <c r="Q31" s="67" t="e">
        <f>VLOOKUP(A31,#REF!,17,0)</f>
        <v>#REF!</v>
      </c>
      <c r="R31" s="67" t="e">
        <f>VLOOKUP(A31,#REF!,18,0)</f>
        <v>#REF!</v>
      </c>
      <c r="S31" s="67" t="e">
        <f>VLOOKUP(A31,#REF!,19,0)</f>
        <v>#REF!</v>
      </c>
    </row>
    <row r="32" spans="1:19" x14ac:dyDescent="0.25">
      <c r="A32" s="37">
        <v>24</v>
      </c>
      <c r="B32" s="36">
        <f>SUBTOTAL(103,$C$9:C32)</f>
        <v>24</v>
      </c>
      <c r="C32" s="3" t="s">
        <v>175</v>
      </c>
      <c r="D32" s="3"/>
      <c r="E32" s="67" t="e">
        <f>VLOOKUP(A32,#REF!,5,0)</f>
        <v>#REF!</v>
      </c>
      <c r="F32" s="67" t="e">
        <f>VLOOKUP(A32,#REF!,6,0)</f>
        <v>#REF!</v>
      </c>
      <c r="G32" s="67" t="e">
        <f>VLOOKUP(A32,#REF!,7,0)</f>
        <v>#REF!</v>
      </c>
      <c r="H32" s="67"/>
      <c r="I32" s="67" t="e">
        <f>VLOOKUP(A32,#REF!,9,0)</f>
        <v>#REF!</v>
      </c>
      <c r="J32" s="67" t="e">
        <f>VLOOKUP(A32,#REF!,10,0)</f>
        <v>#REF!</v>
      </c>
      <c r="K32" s="122" t="e">
        <f>VLOOKUP(A32,#REF!,11,0)</f>
        <v>#REF!</v>
      </c>
      <c r="L32" s="96" t="e">
        <f>VLOOKUP(A32,#REF!,12,0)</f>
        <v>#REF!</v>
      </c>
      <c r="M32" s="66" t="e">
        <f t="shared" si="6"/>
        <v>#REF!</v>
      </c>
      <c r="N32" s="66" t="e">
        <f t="shared" si="7"/>
        <v>#REF!</v>
      </c>
      <c r="O32" s="66" t="e">
        <f t="shared" si="8"/>
        <v>#REF!</v>
      </c>
      <c r="P32" s="67" t="e">
        <f>VLOOKUP(A32,#REF!,16,0)</f>
        <v>#REF!</v>
      </c>
      <c r="Q32" s="67" t="e">
        <f>VLOOKUP(A32,#REF!,17,0)</f>
        <v>#REF!</v>
      </c>
      <c r="R32" s="67" t="e">
        <f>VLOOKUP(A32,#REF!,18,0)</f>
        <v>#REF!</v>
      </c>
      <c r="S32" s="67" t="e">
        <f>VLOOKUP(A32,#REF!,19,0)</f>
        <v>#REF!</v>
      </c>
    </row>
    <row r="33" spans="1:19" x14ac:dyDescent="0.25">
      <c r="A33" s="37">
        <v>25</v>
      </c>
      <c r="B33" s="36">
        <f>SUBTOTAL(103,$C$9:C33)</f>
        <v>25</v>
      </c>
      <c r="C33" s="3" t="s">
        <v>156</v>
      </c>
      <c r="D33" s="3"/>
      <c r="E33" s="67" t="e">
        <f>VLOOKUP(A33,#REF!,5,0)</f>
        <v>#REF!</v>
      </c>
      <c r="F33" s="67" t="e">
        <f>VLOOKUP(A33,#REF!,6,0)</f>
        <v>#REF!</v>
      </c>
      <c r="G33" s="67" t="e">
        <f>VLOOKUP(A33,#REF!,7,0)</f>
        <v>#REF!</v>
      </c>
      <c r="H33" s="67"/>
      <c r="I33" s="67" t="e">
        <f>VLOOKUP(A33,#REF!,9,0)</f>
        <v>#REF!</v>
      </c>
      <c r="J33" s="67" t="e">
        <f>VLOOKUP(A33,#REF!,10,0)</f>
        <v>#REF!</v>
      </c>
      <c r="K33" s="122" t="e">
        <f>VLOOKUP(A33,#REF!,11,0)</f>
        <v>#REF!</v>
      </c>
      <c r="L33" s="96" t="e">
        <f>VLOOKUP(A33,#REF!,12,0)</f>
        <v>#REF!</v>
      </c>
      <c r="M33" s="66" t="e">
        <f t="shared" si="6"/>
        <v>#REF!</v>
      </c>
      <c r="N33" s="66" t="e">
        <f t="shared" si="7"/>
        <v>#REF!</v>
      </c>
      <c r="O33" s="66" t="e">
        <f t="shared" si="8"/>
        <v>#REF!</v>
      </c>
      <c r="P33" s="67" t="e">
        <f>VLOOKUP(A33,#REF!,16,0)</f>
        <v>#REF!</v>
      </c>
      <c r="Q33" s="67" t="e">
        <f>VLOOKUP(A33,#REF!,17,0)</f>
        <v>#REF!</v>
      </c>
      <c r="R33" s="67" t="e">
        <f>VLOOKUP(A33,#REF!,18,0)</f>
        <v>#REF!</v>
      </c>
      <c r="S33" s="67" t="e">
        <f>VLOOKUP(A33,#REF!,19,0)</f>
        <v>#REF!</v>
      </c>
    </row>
    <row r="34" spans="1:19" x14ac:dyDescent="0.25">
      <c r="A34" s="37">
        <v>26</v>
      </c>
      <c r="B34" s="36">
        <f>SUBTOTAL(103,$C$9:C34)</f>
        <v>26</v>
      </c>
      <c r="C34" s="76" t="s">
        <v>105</v>
      </c>
      <c r="D34" s="76" t="s">
        <v>358</v>
      </c>
      <c r="E34" s="67" t="e">
        <f>VLOOKUP(A34,#REF!,5,0)</f>
        <v>#REF!</v>
      </c>
      <c r="F34" s="67" t="e">
        <f>VLOOKUP(A34,#REF!,6,0)</f>
        <v>#REF!</v>
      </c>
      <c r="G34" s="67" t="e">
        <f>VLOOKUP(A34,#REF!,7,0)</f>
        <v>#REF!</v>
      </c>
      <c r="H34" s="67"/>
      <c r="I34" s="67" t="e">
        <f>VLOOKUP(A34,#REF!,9,0)</f>
        <v>#REF!</v>
      </c>
      <c r="J34" s="67" t="e">
        <f>VLOOKUP(A34,#REF!,10,0)</f>
        <v>#REF!</v>
      </c>
      <c r="K34" s="122" t="e">
        <f>VLOOKUP(A34,#REF!,11,0)</f>
        <v>#REF!</v>
      </c>
      <c r="L34" s="96" t="e">
        <f>VLOOKUP(A34,#REF!,12,0)</f>
        <v>#REF!</v>
      </c>
      <c r="M34" s="66" t="e">
        <f t="shared" si="6"/>
        <v>#REF!</v>
      </c>
      <c r="N34" s="66" t="e">
        <f t="shared" si="7"/>
        <v>#REF!</v>
      </c>
      <c r="O34" s="66" t="e">
        <f t="shared" si="8"/>
        <v>#REF!</v>
      </c>
      <c r="P34" s="67" t="e">
        <f>VLOOKUP(A34,#REF!,16,0)</f>
        <v>#REF!</v>
      </c>
      <c r="Q34" s="67" t="e">
        <f>VLOOKUP(A34,#REF!,17,0)</f>
        <v>#REF!</v>
      </c>
      <c r="R34" s="67" t="e">
        <f>VLOOKUP(A34,#REF!,18,0)</f>
        <v>#REF!</v>
      </c>
      <c r="S34" s="67" t="e">
        <f>VLOOKUP(A34,#REF!,19,0)</f>
        <v>#REF!</v>
      </c>
    </row>
    <row r="35" spans="1:19" x14ac:dyDescent="0.25">
      <c r="A35" s="37">
        <v>27</v>
      </c>
      <c r="B35" s="36">
        <f>SUBTOTAL(103,$C$9:C35)</f>
        <v>27</v>
      </c>
      <c r="C35" s="76" t="s">
        <v>350</v>
      </c>
      <c r="D35" s="76" t="s">
        <v>387</v>
      </c>
      <c r="E35" s="67" t="e">
        <f>VLOOKUP(A35,#REF!,5,0)</f>
        <v>#REF!</v>
      </c>
      <c r="F35" s="67" t="e">
        <f>VLOOKUP(A35,#REF!,6,0)</f>
        <v>#REF!</v>
      </c>
      <c r="G35" s="67" t="e">
        <f>VLOOKUP(A35,#REF!,7,0)</f>
        <v>#REF!</v>
      </c>
      <c r="H35" s="67"/>
      <c r="I35" s="67" t="e">
        <f>VLOOKUP(A35,#REF!,9,0)</f>
        <v>#REF!</v>
      </c>
      <c r="J35" s="67" t="e">
        <f>VLOOKUP(A35,#REF!,10,0)</f>
        <v>#REF!</v>
      </c>
      <c r="K35" s="122" t="e">
        <f>VLOOKUP(A35,#REF!,11,0)</f>
        <v>#REF!</v>
      </c>
      <c r="L35" s="96" t="e">
        <f>VLOOKUP(A35,#REF!,12,0)</f>
        <v>#REF!</v>
      </c>
      <c r="M35" s="66" t="e">
        <f t="shared" si="6"/>
        <v>#REF!</v>
      </c>
      <c r="N35" s="66" t="e">
        <f t="shared" si="7"/>
        <v>#REF!</v>
      </c>
      <c r="O35" s="66" t="e">
        <f t="shared" si="8"/>
        <v>#REF!</v>
      </c>
      <c r="P35" s="67" t="e">
        <f>VLOOKUP(A35,#REF!,16,0)</f>
        <v>#REF!</v>
      </c>
      <c r="Q35" s="67" t="e">
        <f>VLOOKUP(A35,#REF!,17,0)</f>
        <v>#REF!</v>
      </c>
      <c r="R35" s="67" t="e">
        <f>VLOOKUP(A35,#REF!,18,0)</f>
        <v>#REF!</v>
      </c>
      <c r="S35" s="67" t="e">
        <f>VLOOKUP(A35,#REF!,19,0)</f>
        <v>#REF!</v>
      </c>
    </row>
    <row r="36" spans="1:19" x14ac:dyDescent="0.25">
      <c r="A36" s="37">
        <v>28</v>
      </c>
      <c r="B36" s="36">
        <f>SUBTOTAL(103,$C$9:C36)</f>
        <v>28</v>
      </c>
      <c r="C36" s="3" t="s">
        <v>176</v>
      </c>
      <c r="D36" s="3"/>
      <c r="E36" s="67" t="e">
        <f>VLOOKUP(A36,#REF!,5,0)</f>
        <v>#REF!</v>
      </c>
      <c r="F36" s="67" t="e">
        <f>VLOOKUP(A36,#REF!,6,0)</f>
        <v>#REF!</v>
      </c>
      <c r="G36" s="67" t="e">
        <f>VLOOKUP(A36,#REF!,7,0)</f>
        <v>#REF!</v>
      </c>
      <c r="H36" s="67"/>
      <c r="I36" s="67" t="e">
        <f>VLOOKUP(A36,#REF!,9,0)</f>
        <v>#REF!</v>
      </c>
      <c r="J36" s="67" t="e">
        <f>VLOOKUP(A36,#REF!,10,0)</f>
        <v>#REF!</v>
      </c>
      <c r="K36" s="122" t="e">
        <f>VLOOKUP(A36,#REF!,11,0)</f>
        <v>#REF!</v>
      </c>
      <c r="L36" s="96" t="e">
        <f>VLOOKUP(A36,#REF!,12,0)</f>
        <v>#REF!</v>
      </c>
      <c r="M36" s="66" t="e">
        <f t="shared" si="6"/>
        <v>#REF!</v>
      </c>
      <c r="N36" s="66" t="e">
        <f t="shared" si="7"/>
        <v>#REF!</v>
      </c>
      <c r="O36" s="66" t="e">
        <f t="shared" si="8"/>
        <v>#REF!</v>
      </c>
      <c r="P36" s="67" t="e">
        <f>VLOOKUP(A36,#REF!,16,0)</f>
        <v>#REF!</v>
      </c>
      <c r="Q36" s="67" t="e">
        <f>VLOOKUP(A36,#REF!,17,0)</f>
        <v>#REF!</v>
      </c>
      <c r="R36" s="67" t="e">
        <f>VLOOKUP(A36,#REF!,18,0)</f>
        <v>#REF!</v>
      </c>
      <c r="S36" s="67" t="e">
        <f>VLOOKUP(A36,#REF!,19,0)</f>
        <v>#REF!</v>
      </c>
    </row>
    <row r="37" spans="1:19" x14ac:dyDescent="0.25">
      <c r="A37" s="37">
        <v>29</v>
      </c>
      <c r="B37" s="36">
        <f>SUBTOTAL(103,$C$9:C37)</f>
        <v>29</v>
      </c>
      <c r="C37" s="76" t="s">
        <v>157</v>
      </c>
      <c r="D37" s="76" t="s">
        <v>359</v>
      </c>
      <c r="E37" s="67" t="e">
        <f>VLOOKUP(A37,#REF!,5,0)</f>
        <v>#REF!</v>
      </c>
      <c r="F37" s="67" t="e">
        <f>VLOOKUP(A37,#REF!,6,0)</f>
        <v>#REF!</v>
      </c>
      <c r="G37" s="67" t="e">
        <f>VLOOKUP(A37,#REF!,7,0)</f>
        <v>#REF!</v>
      </c>
      <c r="H37" s="67"/>
      <c r="I37" s="67" t="e">
        <f>VLOOKUP(A37,#REF!,9,0)</f>
        <v>#REF!</v>
      </c>
      <c r="J37" s="67" t="e">
        <f>VLOOKUP(A37,#REF!,10,0)</f>
        <v>#REF!</v>
      </c>
      <c r="K37" s="122" t="e">
        <f>VLOOKUP(A37,#REF!,11,0)</f>
        <v>#REF!</v>
      </c>
      <c r="L37" s="96" t="e">
        <f>VLOOKUP(A37,#REF!,12,0)</f>
        <v>#REF!</v>
      </c>
      <c r="M37" s="66" t="e">
        <f t="shared" si="6"/>
        <v>#REF!</v>
      </c>
      <c r="N37" s="66" t="e">
        <f t="shared" si="7"/>
        <v>#REF!</v>
      </c>
      <c r="O37" s="66" t="e">
        <f t="shared" si="8"/>
        <v>#REF!</v>
      </c>
      <c r="P37" s="67" t="e">
        <f>VLOOKUP(A37,#REF!,16,0)</f>
        <v>#REF!</v>
      </c>
      <c r="Q37" s="67" t="e">
        <f>VLOOKUP(A37,#REF!,17,0)</f>
        <v>#REF!</v>
      </c>
      <c r="R37" s="67" t="e">
        <f>VLOOKUP(A37,#REF!,18,0)</f>
        <v>#REF!</v>
      </c>
      <c r="S37" s="67" t="e">
        <f>VLOOKUP(A37,#REF!,19,0)</f>
        <v>#REF!</v>
      </c>
    </row>
    <row r="38" spans="1:19" x14ac:dyDescent="0.25">
      <c r="A38" s="37">
        <v>30</v>
      </c>
      <c r="B38" s="36">
        <f>SUBTOTAL(103,$C$9:C38)</f>
        <v>30</v>
      </c>
      <c r="C38" s="76" t="s">
        <v>158</v>
      </c>
      <c r="D38" s="76" t="s">
        <v>388</v>
      </c>
      <c r="E38" s="67" t="e">
        <f>VLOOKUP(A38,#REF!,5,0)</f>
        <v>#REF!</v>
      </c>
      <c r="F38" s="67" t="e">
        <f>VLOOKUP(A38,#REF!,6,0)</f>
        <v>#REF!</v>
      </c>
      <c r="G38" s="67" t="e">
        <f>VLOOKUP(A38,#REF!,7,0)</f>
        <v>#REF!</v>
      </c>
      <c r="H38" s="67"/>
      <c r="I38" s="67" t="e">
        <f>VLOOKUP(A38,#REF!,9,0)</f>
        <v>#REF!</v>
      </c>
      <c r="J38" s="67" t="e">
        <f>VLOOKUP(A38,#REF!,10,0)</f>
        <v>#REF!</v>
      </c>
      <c r="K38" s="122" t="e">
        <f>VLOOKUP(A38,#REF!,11,0)</f>
        <v>#REF!</v>
      </c>
      <c r="L38" s="96" t="e">
        <f>VLOOKUP(A38,#REF!,12,0)</f>
        <v>#REF!</v>
      </c>
      <c r="M38" s="66" t="e">
        <f t="shared" si="6"/>
        <v>#REF!</v>
      </c>
      <c r="N38" s="66" t="e">
        <f t="shared" si="7"/>
        <v>#REF!</v>
      </c>
      <c r="O38" s="66" t="e">
        <f t="shared" si="8"/>
        <v>#REF!</v>
      </c>
      <c r="P38" s="67" t="e">
        <f>VLOOKUP(A38,#REF!,16,0)</f>
        <v>#REF!</v>
      </c>
      <c r="Q38" s="67" t="e">
        <f>VLOOKUP(A38,#REF!,17,0)</f>
        <v>#REF!</v>
      </c>
      <c r="R38" s="67" t="e">
        <f>VLOOKUP(A38,#REF!,18,0)</f>
        <v>#REF!</v>
      </c>
      <c r="S38" s="67" t="e">
        <f>VLOOKUP(A38,#REF!,19,0)</f>
        <v>#REF!</v>
      </c>
    </row>
    <row r="39" spans="1:19" x14ac:dyDescent="0.25">
      <c r="A39" s="37">
        <v>31</v>
      </c>
      <c r="B39" s="36">
        <f>SUBTOTAL(103,$C$9:C39)</f>
        <v>31</v>
      </c>
      <c r="C39" s="76" t="s">
        <v>159</v>
      </c>
      <c r="D39" s="76" t="s">
        <v>389</v>
      </c>
      <c r="E39" s="67" t="e">
        <f>VLOOKUP(A39,#REF!,5,0)</f>
        <v>#REF!</v>
      </c>
      <c r="F39" s="67" t="e">
        <f>VLOOKUP(A39,#REF!,6,0)</f>
        <v>#REF!</v>
      </c>
      <c r="G39" s="67" t="e">
        <f>VLOOKUP(A39,#REF!,7,0)</f>
        <v>#REF!</v>
      </c>
      <c r="H39" s="67"/>
      <c r="I39" s="67" t="e">
        <f>VLOOKUP(A39,#REF!,9,0)</f>
        <v>#REF!</v>
      </c>
      <c r="J39" s="67" t="e">
        <f>VLOOKUP(A39,#REF!,10,0)</f>
        <v>#REF!</v>
      </c>
      <c r="K39" s="122" t="e">
        <f>VLOOKUP(A39,#REF!,11,0)</f>
        <v>#REF!</v>
      </c>
      <c r="L39" s="96" t="e">
        <f>VLOOKUP(A39,#REF!,12,0)</f>
        <v>#REF!</v>
      </c>
      <c r="M39" s="66" t="e">
        <f t="shared" si="6"/>
        <v>#REF!</v>
      </c>
      <c r="N39" s="66" t="e">
        <f t="shared" si="7"/>
        <v>#REF!</v>
      </c>
      <c r="O39" s="66" t="e">
        <f t="shared" si="8"/>
        <v>#REF!</v>
      </c>
      <c r="P39" s="67" t="e">
        <f>VLOOKUP(A39,#REF!,16,0)</f>
        <v>#REF!</v>
      </c>
      <c r="Q39" s="67" t="e">
        <f>VLOOKUP(A39,#REF!,17,0)</f>
        <v>#REF!</v>
      </c>
      <c r="R39" s="67" t="e">
        <f>VLOOKUP(A39,#REF!,18,0)</f>
        <v>#REF!</v>
      </c>
      <c r="S39" s="67" t="e">
        <f>VLOOKUP(A39,#REF!,19,0)</f>
        <v>#REF!</v>
      </c>
    </row>
    <row r="40" spans="1:19" x14ac:dyDescent="0.25">
      <c r="A40" s="37">
        <v>32</v>
      </c>
      <c r="B40" s="36">
        <f>SUBTOTAL(103,$C$9:C40)</f>
        <v>32</v>
      </c>
      <c r="C40" s="76" t="s">
        <v>160</v>
      </c>
      <c r="D40" s="76" t="s">
        <v>390</v>
      </c>
      <c r="E40" s="67" t="e">
        <f>VLOOKUP(A40,#REF!,5,0)</f>
        <v>#REF!</v>
      </c>
      <c r="F40" s="67" t="e">
        <f>VLOOKUP(A40,#REF!,6,0)</f>
        <v>#REF!</v>
      </c>
      <c r="G40" s="67" t="e">
        <f>VLOOKUP(A40,#REF!,7,0)</f>
        <v>#REF!</v>
      </c>
      <c r="H40" s="67"/>
      <c r="I40" s="67" t="e">
        <f>VLOOKUP(A40,#REF!,9,0)</f>
        <v>#REF!</v>
      </c>
      <c r="J40" s="67" t="e">
        <f>VLOOKUP(A40,#REF!,10,0)</f>
        <v>#REF!</v>
      </c>
      <c r="K40" s="122" t="e">
        <f>VLOOKUP(A40,#REF!,11,0)</f>
        <v>#REF!</v>
      </c>
      <c r="L40" s="96" t="e">
        <f>VLOOKUP(A40,#REF!,12,0)</f>
        <v>#REF!</v>
      </c>
      <c r="M40" s="66" t="e">
        <f t="shared" si="6"/>
        <v>#REF!</v>
      </c>
      <c r="N40" s="66" t="e">
        <f t="shared" si="7"/>
        <v>#REF!</v>
      </c>
      <c r="O40" s="66" t="e">
        <f t="shared" si="8"/>
        <v>#REF!</v>
      </c>
      <c r="P40" s="67" t="e">
        <f>VLOOKUP(A40,#REF!,16,0)</f>
        <v>#REF!</v>
      </c>
      <c r="Q40" s="67" t="e">
        <f>VLOOKUP(A40,#REF!,17,0)</f>
        <v>#REF!</v>
      </c>
      <c r="R40" s="67" t="e">
        <f>VLOOKUP(A40,#REF!,18,0)</f>
        <v>#REF!</v>
      </c>
      <c r="S40" s="67" t="e">
        <f>VLOOKUP(A40,#REF!,19,0)</f>
        <v>#REF!</v>
      </c>
    </row>
    <row r="41" spans="1:19" x14ac:dyDescent="0.25">
      <c r="A41" s="37">
        <v>33</v>
      </c>
      <c r="B41" s="36">
        <f>SUBTOTAL(103,$C$9:C41)</f>
        <v>33</v>
      </c>
      <c r="C41" s="76" t="s">
        <v>161</v>
      </c>
      <c r="D41" s="76" t="s">
        <v>391</v>
      </c>
      <c r="E41" s="67" t="e">
        <f>VLOOKUP(A41,#REF!,5,0)</f>
        <v>#REF!</v>
      </c>
      <c r="F41" s="67" t="e">
        <f>VLOOKUP(A41,#REF!,6,0)</f>
        <v>#REF!</v>
      </c>
      <c r="G41" s="67" t="e">
        <f>VLOOKUP(A41,#REF!,7,0)</f>
        <v>#REF!</v>
      </c>
      <c r="H41" s="67"/>
      <c r="I41" s="67" t="e">
        <f>VLOOKUP(A41,#REF!,9,0)</f>
        <v>#REF!</v>
      </c>
      <c r="J41" s="67" t="e">
        <f>VLOOKUP(A41,#REF!,10,0)</f>
        <v>#REF!</v>
      </c>
      <c r="K41" s="122" t="e">
        <f>VLOOKUP(A41,#REF!,11,0)</f>
        <v>#REF!</v>
      </c>
      <c r="L41" s="96" t="e">
        <f>VLOOKUP(A41,#REF!,12,0)</f>
        <v>#REF!</v>
      </c>
      <c r="M41" s="66" t="e">
        <f t="shared" si="6"/>
        <v>#REF!</v>
      </c>
      <c r="N41" s="66" t="e">
        <f t="shared" si="7"/>
        <v>#REF!</v>
      </c>
      <c r="O41" s="66" t="e">
        <f t="shared" si="8"/>
        <v>#REF!</v>
      </c>
      <c r="P41" s="67" t="e">
        <f>VLOOKUP(A41,#REF!,16,0)</f>
        <v>#REF!</v>
      </c>
      <c r="Q41" s="67" t="e">
        <f>VLOOKUP(A41,#REF!,17,0)</f>
        <v>#REF!</v>
      </c>
      <c r="R41" s="67" t="e">
        <f>VLOOKUP(A41,#REF!,18,0)</f>
        <v>#REF!</v>
      </c>
      <c r="S41" s="67" t="e">
        <f>VLOOKUP(A41,#REF!,19,0)</f>
        <v>#REF!</v>
      </c>
    </row>
    <row r="42" spans="1:19" x14ac:dyDescent="0.25">
      <c r="A42" s="37">
        <v>34</v>
      </c>
      <c r="B42" s="36">
        <f>SUBTOTAL(103,$C$9:C42)</f>
        <v>34</v>
      </c>
      <c r="C42" s="76" t="s">
        <v>162</v>
      </c>
      <c r="D42" s="76" t="s">
        <v>360</v>
      </c>
      <c r="E42" s="67" t="e">
        <f>VLOOKUP(A42,#REF!,5,0)</f>
        <v>#REF!</v>
      </c>
      <c r="F42" s="67" t="e">
        <f>VLOOKUP(A42,#REF!,6,0)</f>
        <v>#REF!</v>
      </c>
      <c r="G42" s="67" t="e">
        <f>VLOOKUP(A42,#REF!,7,0)</f>
        <v>#REF!</v>
      </c>
      <c r="H42" s="67"/>
      <c r="I42" s="67" t="e">
        <f>VLOOKUP(A42,#REF!,9,0)</f>
        <v>#REF!</v>
      </c>
      <c r="J42" s="67" t="e">
        <f>VLOOKUP(A42,#REF!,10,0)</f>
        <v>#REF!</v>
      </c>
      <c r="K42" s="122" t="e">
        <f>VLOOKUP(A42,#REF!,11,0)</f>
        <v>#REF!</v>
      </c>
      <c r="L42" s="96" t="e">
        <f>VLOOKUP(A42,#REF!,12,0)</f>
        <v>#REF!</v>
      </c>
      <c r="M42" s="66" t="e">
        <f t="shared" si="6"/>
        <v>#REF!</v>
      </c>
      <c r="N42" s="66" t="e">
        <f t="shared" si="7"/>
        <v>#REF!</v>
      </c>
      <c r="O42" s="66" t="e">
        <f t="shared" si="8"/>
        <v>#REF!</v>
      </c>
      <c r="P42" s="67" t="e">
        <f>VLOOKUP(A42,#REF!,16,0)</f>
        <v>#REF!</v>
      </c>
      <c r="Q42" s="67" t="e">
        <f>VLOOKUP(A42,#REF!,17,0)</f>
        <v>#REF!</v>
      </c>
      <c r="R42" s="67" t="e">
        <f>VLOOKUP(A42,#REF!,18,0)</f>
        <v>#REF!</v>
      </c>
      <c r="S42" s="67" t="e">
        <f>VLOOKUP(A42,#REF!,19,0)</f>
        <v>#REF!</v>
      </c>
    </row>
    <row r="43" spans="1:19" x14ac:dyDescent="0.25">
      <c r="A43" s="37">
        <v>35</v>
      </c>
      <c r="B43" s="36">
        <f>SUBTOTAL(103,$C$9:C43)</f>
        <v>35</v>
      </c>
      <c r="C43" s="76" t="s">
        <v>163</v>
      </c>
      <c r="D43" s="76" t="s">
        <v>361</v>
      </c>
      <c r="E43" s="67" t="e">
        <f>VLOOKUP(A43,#REF!,5,0)</f>
        <v>#REF!</v>
      </c>
      <c r="F43" s="67" t="e">
        <f>VLOOKUP(A43,#REF!,6,0)</f>
        <v>#REF!</v>
      </c>
      <c r="G43" s="67" t="e">
        <f>VLOOKUP(A43,#REF!,7,0)</f>
        <v>#REF!</v>
      </c>
      <c r="H43" s="67"/>
      <c r="I43" s="67" t="e">
        <f>VLOOKUP(A43,#REF!,9,0)</f>
        <v>#REF!</v>
      </c>
      <c r="J43" s="67" t="e">
        <f>VLOOKUP(A43,#REF!,10,0)</f>
        <v>#REF!</v>
      </c>
      <c r="K43" s="122" t="e">
        <f>VLOOKUP(A43,#REF!,11,0)</f>
        <v>#REF!</v>
      </c>
      <c r="L43" s="96" t="e">
        <f>VLOOKUP(A43,#REF!,12,0)</f>
        <v>#REF!</v>
      </c>
      <c r="M43" s="66" t="e">
        <f t="shared" si="6"/>
        <v>#REF!</v>
      </c>
      <c r="N43" s="66" t="e">
        <f t="shared" si="7"/>
        <v>#REF!</v>
      </c>
      <c r="O43" s="66" t="e">
        <f t="shared" si="8"/>
        <v>#REF!</v>
      </c>
      <c r="P43" s="67" t="e">
        <f>VLOOKUP(A43,#REF!,16,0)</f>
        <v>#REF!</v>
      </c>
      <c r="Q43" s="67" t="e">
        <f>VLOOKUP(A43,#REF!,17,0)</f>
        <v>#REF!</v>
      </c>
      <c r="R43" s="67" t="e">
        <f>VLOOKUP(A43,#REF!,18,0)</f>
        <v>#REF!</v>
      </c>
      <c r="S43" s="67" t="e">
        <f>VLOOKUP(A43,#REF!,19,0)</f>
        <v>#REF!</v>
      </c>
    </row>
    <row r="44" spans="1:19" x14ac:dyDescent="0.25">
      <c r="A44" s="37">
        <v>36</v>
      </c>
      <c r="B44" s="36">
        <f>SUBTOTAL(103,$C$9:C44)</f>
        <v>36</v>
      </c>
      <c r="C44" s="76" t="s">
        <v>217</v>
      </c>
      <c r="D44" s="76" t="s">
        <v>392</v>
      </c>
      <c r="E44" s="67" t="e">
        <f>VLOOKUP(A44,#REF!,5,0)</f>
        <v>#REF!</v>
      </c>
      <c r="F44" s="67" t="e">
        <f>VLOOKUP(A44,#REF!,6,0)</f>
        <v>#REF!</v>
      </c>
      <c r="G44" s="67" t="e">
        <f>VLOOKUP(A44,#REF!,7,0)</f>
        <v>#REF!</v>
      </c>
      <c r="H44" s="67"/>
      <c r="I44" s="67" t="e">
        <f>VLOOKUP(A44,#REF!,9,0)</f>
        <v>#REF!</v>
      </c>
      <c r="J44" s="67" t="e">
        <f>VLOOKUP(A44,#REF!,10,0)</f>
        <v>#REF!</v>
      </c>
      <c r="K44" s="122" t="e">
        <f>VLOOKUP(A44,#REF!,11,0)</f>
        <v>#REF!</v>
      </c>
      <c r="L44" s="96" t="e">
        <f>VLOOKUP(A44,#REF!,12,0)</f>
        <v>#REF!</v>
      </c>
      <c r="M44" s="66" t="e">
        <f t="shared" si="6"/>
        <v>#REF!</v>
      </c>
      <c r="N44" s="66" t="e">
        <f t="shared" si="7"/>
        <v>#REF!</v>
      </c>
      <c r="O44" s="66" t="e">
        <f t="shared" si="8"/>
        <v>#REF!</v>
      </c>
      <c r="P44" s="67" t="e">
        <f>VLOOKUP(A44,#REF!,16,0)</f>
        <v>#REF!</v>
      </c>
      <c r="Q44" s="67" t="e">
        <f>VLOOKUP(A44,#REF!,17,0)</f>
        <v>#REF!</v>
      </c>
      <c r="R44" s="67" t="e">
        <f>VLOOKUP(A44,#REF!,18,0)</f>
        <v>#REF!</v>
      </c>
      <c r="S44" s="67" t="e">
        <f>VLOOKUP(A44,#REF!,19,0)</f>
        <v>#REF!</v>
      </c>
    </row>
    <row r="45" spans="1:19" x14ac:dyDescent="0.25">
      <c r="A45" s="37">
        <v>37</v>
      </c>
      <c r="B45" s="36">
        <f>SUBTOTAL(103,$C$9:C45)</f>
        <v>37</v>
      </c>
      <c r="C45" s="76" t="s">
        <v>218</v>
      </c>
      <c r="D45" s="76" t="s">
        <v>362</v>
      </c>
      <c r="E45" s="67" t="e">
        <f>VLOOKUP(A45,#REF!,5,0)</f>
        <v>#REF!</v>
      </c>
      <c r="F45" s="67" t="e">
        <f>VLOOKUP(A45,#REF!,6,0)</f>
        <v>#REF!</v>
      </c>
      <c r="G45" s="67" t="e">
        <f>VLOOKUP(A45,#REF!,7,0)</f>
        <v>#REF!</v>
      </c>
      <c r="H45" s="67"/>
      <c r="I45" s="67" t="e">
        <f>VLOOKUP(A45,#REF!,9,0)</f>
        <v>#REF!</v>
      </c>
      <c r="J45" s="67" t="e">
        <f>VLOOKUP(A45,#REF!,10,0)</f>
        <v>#REF!</v>
      </c>
      <c r="K45" s="122" t="e">
        <f>VLOOKUP(A45,#REF!,11,0)</f>
        <v>#REF!</v>
      </c>
      <c r="L45" s="96" t="e">
        <f>VLOOKUP(A45,#REF!,12,0)</f>
        <v>#REF!</v>
      </c>
      <c r="M45" s="66" t="e">
        <f t="shared" si="6"/>
        <v>#REF!</v>
      </c>
      <c r="N45" s="66" t="e">
        <f t="shared" si="7"/>
        <v>#REF!</v>
      </c>
      <c r="O45" s="66" t="e">
        <f t="shared" si="8"/>
        <v>#REF!</v>
      </c>
      <c r="P45" s="67" t="e">
        <f>VLOOKUP(A45,#REF!,16,0)</f>
        <v>#REF!</v>
      </c>
      <c r="Q45" s="67" t="e">
        <f>VLOOKUP(A45,#REF!,17,0)</f>
        <v>#REF!</v>
      </c>
      <c r="R45" s="67" t="e">
        <f>VLOOKUP(A45,#REF!,18,0)</f>
        <v>#REF!</v>
      </c>
      <c r="S45" s="67" t="e">
        <f>VLOOKUP(A45,#REF!,19,0)</f>
        <v>#REF!</v>
      </c>
    </row>
    <row r="46" spans="1:19" x14ac:dyDescent="0.25">
      <c r="A46" s="37">
        <v>38</v>
      </c>
      <c r="B46" s="36">
        <f>SUBTOTAL(103,$C$9:C46)</f>
        <v>38</v>
      </c>
      <c r="C46" s="76" t="s">
        <v>219</v>
      </c>
      <c r="D46" s="76" t="s">
        <v>369</v>
      </c>
      <c r="E46" s="67" t="e">
        <f>VLOOKUP(A46,#REF!,5,0)</f>
        <v>#REF!</v>
      </c>
      <c r="F46" s="67" t="e">
        <f>VLOOKUP(A46,#REF!,6,0)</f>
        <v>#REF!</v>
      </c>
      <c r="G46" s="67" t="e">
        <f>VLOOKUP(A46,#REF!,7,0)</f>
        <v>#REF!</v>
      </c>
      <c r="H46" s="67"/>
      <c r="I46" s="67" t="e">
        <f>VLOOKUP(A46,#REF!,9,0)</f>
        <v>#REF!</v>
      </c>
      <c r="J46" s="67" t="e">
        <f>VLOOKUP(A46,#REF!,10,0)</f>
        <v>#REF!</v>
      </c>
      <c r="K46" s="122" t="e">
        <f>VLOOKUP(A46,#REF!,11,0)</f>
        <v>#REF!</v>
      </c>
      <c r="L46" s="96" t="e">
        <f>VLOOKUP(A46,#REF!,12,0)</f>
        <v>#REF!</v>
      </c>
      <c r="M46" s="66" t="e">
        <f t="shared" si="6"/>
        <v>#REF!</v>
      </c>
      <c r="N46" s="66" t="e">
        <f t="shared" si="7"/>
        <v>#REF!</v>
      </c>
      <c r="O46" s="66" t="e">
        <f t="shared" si="8"/>
        <v>#REF!</v>
      </c>
      <c r="P46" s="67" t="e">
        <f>VLOOKUP(A46,#REF!,16,0)</f>
        <v>#REF!</v>
      </c>
      <c r="Q46" s="67" t="e">
        <f>VLOOKUP(A46,#REF!,17,0)</f>
        <v>#REF!</v>
      </c>
      <c r="R46" s="67" t="e">
        <f>VLOOKUP(A46,#REF!,18,0)</f>
        <v>#REF!</v>
      </c>
      <c r="S46" s="67" t="e">
        <f>VLOOKUP(A46,#REF!,19,0)</f>
        <v>#REF!</v>
      </c>
    </row>
    <row r="47" spans="1:19" x14ac:dyDescent="0.25">
      <c r="A47" s="37">
        <v>39</v>
      </c>
      <c r="B47" s="36">
        <f>SUBTOTAL(103,$C$9:C47)</f>
        <v>39</v>
      </c>
      <c r="C47" s="76" t="s">
        <v>220</v>
      </c>
      <c r="D47" s="76" t="s">
        <v>393</v>
      </c>
      <c r="E47" s="67" t="e">
        <f>VLOOKUP(A47,#REF!,5,0)</f>
        <v>#REF!</v>
      </c>
      <c r="F47" s="67" t="e">
        <f>VLOOKUP(A47,#REF!,6,0)</f>
        <v>#REF!</v>
      </c>
      <c r="G47" s="67" t="e">
        <f>VLOOKUP(A47,#REF!,7,0)</f>
        <v>#REF!</v>
      </c>
      <c r="H47" s="67"/>
      <c r="I47" s="67" t="e">
        <f>VLOOKUP(A47,#REF!,9,0)</f>
        <v>#REF!</v>
      </c>
      <c r="J47" s="67" t="e">
        <f>VLOOKUP(A47,#REF!,10,0)</f>
        <v>#REF!</v>
      </c>
      <c r="K47" s="122" t="e">
        <f>VLOOKUP(A47,#REF!,11,0)</f>
        <v>#REF!</v>
      </c>
      <c r="L47" s="96" t="e">
        <f>VLOOKUP(A47,#REF!,12,0)</f>
        <v>#REF!</v>
      </c>
      <c r="M47" s="66" t="e">
        <f t="shared" si="6"/>
        <v>#REF!</v>
      </c>
      <c r="N47" s="66" t="e">
        <f t="shared" si="7"/>
        <v>#REF!</v>
      </c>
      <c r="O47" s="66" t="e">
        <f t="shared" si="8"/>
        <v>#REF!</v>
      </c>
      <c r="P47" s="67" t="e">
        <f>VLOOKUP(A47,#REF!,16,0)</f>
        <v>#REF!</v>
      </c>
      <c r="Q47" s="67" t="e">
        <f>VLOOKUP(A47,#REF!,17,0)</f>
        <v>#REF!</v>
      </c>
      <c r="R47" s="67" t="e">
        <f>VLOOKUP(A47,#REF!,18,0)</f>
        <v>#REF!</v>
      </c>
      <c r="S47" s="67" t="e">
        <f>VLOOKUP(A47,#REF!,19,0)</f>
        <v>#REF!</v>
      </c>
    </row>
    <row r="48" spans="1:19" x14ac:dyDescent="0.25">
      <c r="A48" s="37">
        <v>40</v>
      </c>
      <c r="B48" s="36">
        <f>SUBTOTAL(103,$C$9:C48)</f>
        <v>40</v>
      </c>
      <c r="C48" s="76" t="s">
        <v>221</v>
      </c>
      <c r="D48" s="76" t="s">
        <v>422</v>
      </c>
      <c r="E48" s="67" t="e">
        <f>VLOOKUP(A48,#REF!,5,0)</f>
        <v>#REF!</v>
      </c>
      <c r="F48" s="67" t="e">
        <f>VLOOKUP(A48,#REF!,6,0)</f>
        <v>#REF!</v>
      </c>
      <c r="G48" s="67" t="e">
        <f>VLOOKUP(A48,#REF!,7,0)</f>
        <v>#REF!</v>
      </c>
      <c r="H48" s="67"/>
      <c r="I48" s="67" t="e">
        <f>VLOOKUP(A48,#REF!,9,0)</f>
        <v>#REF!</v>
      </c>
      <c r="J48" s="67" t="e">
        <f>VLOOKUP(A48,#REF!,10,0)</f>
        <v>#REF!</v>
      </c>
      <c r="K48" s="122" t="e">
        <f>VLOOKUP(A48,#REF!,11,0)</f>
        <v>#REF!</v>
      </c>
      <c r="L48" s="96" t="e">
        <f>VLOOKUP(A48,#REF!,12,0)</f>
        <v>#REF!</v>
      </c>
      <c r="M48" s="66" t="e">
        <f t="shared" si="6"/>
        <v>#REF!</v>
      </c>
      <c r="N48" s="66" t="e">
        <f t="shared" si="7"/>
        <v>#REF!</v>
      </c>
      <c r="O48" s="66" t="e">
        <f t="shared" si="8"/>
        <v>#REF!</v>
      </c>
      <c r="P48" s="67" t="e">
        <f>VLOOKUP(A48,#REF!,16,0)</f>
        <v>#REF!</v>
      </c>
      <c r="Q48" s="67" t="e">
        <f>VLOOKUP(A48,#REF!,17,0)</f>
        <v>#REF!</v>
      </c>
      <c r="R48" s="67" t="e">
        <f>VLOOKUP(A48,#REF!,18,0)</f>
        <v>#REF!</v>
      </c>
      <c r="S48" s="67" t="e">
        <f>VLOOKUP(A48,#REF!,19,0)</f>
        <v>#REF!</v>
      </c>
    </row>
    <row r="49" spans="1:19" x14ac:dyDescent="0.25">
      <c r="A49" s="37">
        <v>41</v>
      </c>
      <c r="B49" s="36">
        <f>SUBTOTAL(103,$C$9:C49)</f>
        <v>41</v>
      </c>
      <c r="C49" s="76" t="s">
        <v>296</v>
      </c>
      <c r="D49" s="76" t="s">
        <v>363</v>
      </c>
      <c r="E49" s="67" t="e">
        <f>VLOOKUP(A49,#REF!,5,0)</f>
        <v>#REF!</v>
      </c>
      <c r="F49" s="67" t="e">
        <f>VLOOKUP(A49,#REF!,6,0)</f>
        <v>#REF!</v>
      </c>
      <c r="G49" s="67" t="e">
        <f>VLOOKUP(A49,#REF!,7,0)</f>
        <v>#REF!</v>
      </c>
      <c r="H49" s="67"/>
      <c r="I49" s="67" t="e">
        <f>VLOOKUP(A49,#REF!,9,0)</f>
        <v>#REF!</v>
      </c>
      <c r="J49" s="67" t="e">
        <f>VLOOKUP(A49,#REF!,10,0)</f>
        <v>#REF!</v>
      </c>
      <c r="K49" s="122" t="e">
        <f>VLOOKUP(A49,#REF!,11,0)</f>
        <v>#REF!</v>
      </c>
      <c r="L49" s="96" t="e">
        <f>VLOOKUP(A49,#REF!,12,0)</f>
        <v>#REF!</v>
      </c>
      <c r="M49" s="66" t="e">
        <f t="shared" si="6"/>
        <v>#REF!</v>
      </c>
      <c r="N49" s="66" t="e">
        <f t="shared" si="7"/>
        <v>#REF!</v>
      </c>
      <c r="O49" s="66" t="e">
        <f t="shared" si="8"/>
        <v>#REF!</v>
      </c>
      <c r="P49" s="67" t="e">
        <f>VLOOKUP(A49,#REF!,16,0)</f>
        <v>#REF!</v>
      </c>
      <c r="Q49" s="67" t="e">
        <f>VLOOKUP(A49,#REF!,17,0)</f>
        <v>#REF!</v>
      </c>
      <c r="R49" s="67" t="e">
        <f>VLOOKUP(A49,#REF!,18,0)</f>
        <v>#REF!</v>
      </c>
      <c r="S49" s="67" t="e">
        <f>VLOOKUP(A49,#REF!,19,0)</f>
        <v>#REF!</v>
      </c>
    </row>
    <row r="50" spans="1:19" x14ac:dyDescent="0.25">
      <c r="A50" s="37">
        <v>42</v>
      </c>
      <c r="B50" s="36">
        <f>SUBTOTAL(103,$C$9:C50)</f>
        <v>42</v>
      </c>
      <c r="C50" s="3" t="s">
        <v>164</v>
      </c>
      <c r="D50" s="3"/>
      <c r="E50" s="67" t="e">
        <f>VLOOKUP(A50,#REF!,5,0)</f>
        <v>#REF!</v>
      </c>
      <c r="F50" s="67" t="e">
        <f>VLOOKUP(A50,#REF!,6,0)</f>
        <v>#REF!</v>
      </c>
      <c r="G50" s="67" t="e">
        <f>VLOOKUP(A50,#REF!,7,0)</f>
        <v>#REF!</v>
      </c>
      <c r="H50" s="67"/>
      <c r="I50" s="67" t="e">
        <f>VLOOKUP(A50,#REF!,9,0)</f>
        <v>#REF!</v>
      </c>
      <c r="J50" s="67" t="e">
        <f>VLOOKUP(A50,#REF!,10,0)</f>
        <v>#REF!</v>
      </c>
      <c r="K50" s="122" t="e">
        <f>VLOOKUP(A50,#REF!,11,0)</f>
        <v>#REF!</v>
      </c>
      <c r="L50" s="96" t="e">
        <f>VLOOKUP(A50,#REF!,12,0)</f>
        <v>#REF!</v>
      </c>
      <c r="M50" s="66" t="e">
        <f t="shared" si="6"/>
        <v>#REF!</v>
      </c>
      <c r="N50" s="66" t="e">
        <f t="shared" si="7"/>
        <v>#REF!</v>
      </c>
      <c r="O50" s="66" t="e">
        <f t="shared" si="8"/>
        <v>#REF!</v>
      </c>
      <c r="P50" s="67" t="e">
        <f>VLOOKUP(A50,#REF!,16,0)</f>
        <v>#REF!</v>
      </c>
      <c r="Q50" s="67" t="e">
        <f>VLOOKUP(A50,#REF!,17,0)</f>
        <v>#REF!</v>
      </c>
      <c r="R50" s="67" t="e">
        <f>VLOOKUP(A50,#REF!,18,0)</f>
        <v>#REF!</v>
      </c>
      <c r="S50" s="67" t="e">
        <f>VLOOKUP(A50,#REF!,19,0)</f>
        <v>#REF!</v>
      </c>
    </row>
    <row r="51" spans="1:19" x14ac:dyDescent="0.25">
      <c r="A51" s="37">
        <v>43</v>
      </c>
      <c r="B51" s="36">
        <f>SUBTOTAL(103,$C$9:C51)</f>
        <v>43</v>
      </c>
      <c r="C51" s="76" t="s">
        <v>40</v>
      </c>
      <c r="D51" s="76" t="s">
        <v>370</v>
      </c>
      <c r="E51" s="67" t="e">
        <f>VLOOKUP(A51,#REF!,5,0)</f>
        <v>#REF!</v>
      </c>
      <c r="F51" s="67" t="e">
        <f>VLOOKUP(A51,#REF!,6,0)</f>
        <v>#REF!</v>
      </c>
      <c r="G51" s="67" t="e">
        <f>VLOOKUP(A51,#REF!,7,0)</f>
        <v>#REF!</v>
      </c>
      <c r="H51" s="67"/>
      <c r="I51" s="67" t="e">
        <f>VLOOKUP(A51,#REF!,9,0)</f>
        <v>#REF!</v>
      </c>
      <c r="J51" s="67" t="e">
        <f>VLOOKUP(A51,#REF!,10,0)</f>
        <v>#REF!</v>
      </c>
      <c r="K51" s="122" t="e">
        <f>VLOOKUP(A51,#REF!,11,0)</f>
        <v>#REF!</v>
      </c>
      <c r="L51" s="96" t="e">
        <f>VLOOKUP(A51,#REF!,12,0)</f>
        <v>#REF!</v>
      </c>
      <c r="M51" s="66" t="e">
        <f t="shared" si="6"/>
        <v>#REF!</v>
      </c>
      <c r="N51" s="66" t="e">
        <f t="shared" si="7"/>
        <v>#REF!</v>
      </c>
      <c r="O51" s="66" t="e">
        <f t="shared" si="8"/>
        <v>#REF!</v>
      </c>
      <c r="P51" s="67" t="e">
        <f>VLOOKUP(A51,#REF!,16,0)</f>
        <v>#REF!</v>
      </c>
      <c r="Q51" s="67" t="e">
        <f>VLOOKUP(A51,#REF!,17,0)</f>
        <v>#REF!</v>
      </c>
      <c r="R51" s="67" t="e">
        <f>VLOOKUP(A51,#REF!,18,0)</f>
        <v>#REF!</v>
      </c>
      <c r="S51" s="67" t="e">
        <f>VLOOKUP(A51,#REF!,19,0)</f>
        <v>#REF!</v>
      </c>
    </row>
    <row r="52" spans="1:19" x14ac:dyDescent="0.25">
      <c r="A52" s="37">
        <v>44</v>
      </c>
      <c r="B52" s="36">
        <f>SUBTOTAL(103,$C$9:C52)</f>
        <v>44</v>
      </c>
      <c r="C52" s="76" t="s">
        <v>222</v>
      </c>
      <c r="D52" s="76" t="s">
        <v>394</v>
      </c>
      <c r="E52" s="67" t="e">
        <f>VLOOKUP(A52,#REF!,5,0)</f>
        <v>#REF!</v>
      </c>
      <c r="F52" s="67" t="e">
        <f>VLOOKUP(A52,#REF!,6,0)</f>
        <v>#REF!</v>
      </c>
      <c r="G52" s="67" t="e">
        <f>VLOOKUP(A52,#REF!,7,0)</f>
        <v>#REF!</v>
      </c>
      <c r="H52" s="67"/>
      <c r="I52" s="67" t="e">
        <f>VLOOKUP(A52,#REF!,9,0)</f>
        <v>#REF!</v>
      </c>
      <c r="J52" s="67" t="e">
        <f>VLOOKUP(A52,#REF!,10,0)</f>
        <v>#REF!</v>
      </c>
      <c r="K52" s="122" t="e">
        <f>VLOOKUP(A52,#REF!,11,0)</f>
        <v>#REF!</v>
      </c>
      <c r="L52" s="96" t="e">
        <f>VLOOKUP(A52,#REF!,12,0)</f>
        <v>#REF!</v>
      </c>
      <c r="M52" s="66" t="e">
        <f t="shared" si="6"/>
        <v>#REF!</v>
      </c>
      <c r="N52" s="66" t="e">
        <f t="shared" si="7"/>
        <v>#REF!</v>
      </c>
      <c r="O52" s="66" t="e">
        <f t="shared" si="8"/>
        <v>#REF!</v>
      </c>
      <c r="P52" s="67" t="e">
        <f>VLOOKUP(A52,#REF!,16,0)</f>
        <v>#REF!</v>
      </c>
      <c r="Q52" s="67" t="e">
        <f>VLOOKUP(A52,#REF!,17,0)</f>
        <v>#REF!</v>
      </c>
      <c r="R52" s="67" t="e">
        <f>VLOOKUP(A52,#REF!,18,0)</f>
        <v>#REF!</v>
      </c>
      <c r="S52" s="67" t="e">
        <f>VLOOKUP(A52,#REF!,19,0)</f>
        <v>#REF!</v>
      </c>
    </row>
    <row r="53" spans="1:19" x14ac:dyDescent="0.25">
      <c r="A53" s="37">
        <v>45</v>
      </c>
      <c r="B53" s="36">
        <f>SUBTOTAL(103,$C$9:C53)</f>
        <v>45</v>
      </c>
      <c r="C53" s="69" t="s">
        <v>177</v>
      </c>
      <c r="D53" s="69" t="s">
        <v>395</v>
      </c>
      <c r="E53" s="67" t="e">
        <f>VLOOKUP(A53,#REF!,5,0)</f>
        <v>#REF!</v>
      </c>
      <c r="F53" s="67" t="e">
        <f>VLOOKUP(A53,#REF!,6,0)</f>
        <v>#REF!</v>
      </c>
      <c r="G53" s="67" t="e">
        <f>VLOOKUP(A53,#REF!,7,0)</f>
        <v>#REF!</v>
      </c>
      <c r="H53" s="67"/>
      <c r="I53" s="67" t="e">
        <f>VLOOKUP(A53,#REF!,9,0)</f>
        <v>#REF!</v>
      </c>
      <c r="J53" s="67" t="e">
        <f>VLOOKUP(A53,#REF!,10,0)</f>
        <v>#REF!</v>
      </c>
      <c r="K53" s="122" t="e">
        <f>VLOOKUP(A53,#REF!,11,0)</f>
        <v>#REF!</v>
      </c>
      <c r="L53" s="96" t="e">
        <f>VLOOKUP(A53,#REF!,12,0)</f>
        <v>#REF!</v>
      </c>
      <c r="M53" s="66" t="e">
        <f t="shared" si="6"/>
        <v>#REF!</v>
      </c>
      <c r="N53" s="66" t="e">
        <f t="shared" si="7"/>
        <v>#REF!</v>
      </c>
      <c r="O53" s="66" t="e">
        <f t="shared" si="8"/>
        <v>#REF!</v>
      </c>
      <c r="P53" s="67" t="e">
        <f>VLOOKUP(A53,#REF!,16,0)</f>
        <v>#REF!</v>
      </c>
      <c r="Q53" s="67" t="e">
        <f>VLOOKUP(A53,#REF!,17,0)</f>
        <v>#REF!</v>
      </c>
      <c r="R53" s="67" t="e">
        <f>VLOOKUP(A53,#REF!,18,0)</f>
        <v>#REF!</v>
      </c>
      <c r="S53" s="67" t="e">
        <f>VLOOKUP(A53,#REF!,19,0)</f>
        <v>#REF!</v>
      </c>
    </row>
    <row r="54" spans="1:19" x14ac:dyDescent="0.25">
      <c r="A54" s="37">
        <v>46</v>
      </c>
      <c r="B54" s="36">
        <f>SUBTOTAL(103,$C$9:C54)</f>
        <v>46</v>
      </c>
      <c r="C54" s="76" t="s">
        <v>178</v>
      </c>
      <c r="D54" s="76" t="s">
        <v>364</v>
      </c>
      <c r="E54" s="67" t="e">
        <f>VLOOKUP(A54,#REF!,5,0)</f>
        <v>#REF!</v>
      </c>
      <c r="F54" s="67" t="e">
        <f>VLOOKUP(A54,#REF!,6,0)</f>
        <v>#REF!</v>
      </c>
      <c r="G54" s="67" t="e">
        <f>VLOOKUP(A54,#REF!,7,0)</f>
        <v>#REF!</v>
      </c>
      <c r="H54" s="67"/>
      <c r="I54" s="67" t="e">
        <f>VLOOKUP(A54,#REF!,9,0)</f>
        <v>#REF!</v>
      </c>
      <c r="J54" s="67" t="e">
        <f>VLOOKUP(A54,#REF!,10,0)</f>
        <v>#REF!</v>
      </c>
      <c r="K54" s="122" t="e">
        <f>VLOOKUP(A54,#REF!,11,0)</f>
        <v>#REF!</v>
      </c>
      <c r="L54" s="96" t="e">
        <f>VLOOKUP(A54,#REF!,12,0)</f>
        <v>#REF!</v>
      </c>
      <c r="M54" s="66" t="e">
        <f t="shared" si="6"/>
        <v>#REF!</v>
      </c>
      <c r="N54" s="66" t="e">
        <f t="shared" si="7"/>
        <v>#REF!</v>
      </c>
      <c r="O54" s="66" t="e">
        <f t="shared" si="8"/>
        <v>#REF!</v>
      </c>
      <c r="P54" s="67" t="e">
        <f>VLOOKUP(A54,#REF!,16,0)</f>
        <v>#REF!</v>
      </c>
      <c r="Q54" s="67" t="e">
        <f>VLOOKUP(A54,#REF!,17,0)</f>
        <v>#REF!</v>
      </c>
      <c r="R54" s="67" t="e">
        <f>VLOOKUP(A54,#REF!,18,0)</f>
        <v>#REF!</v>
      </c>
      <c r="S54" s="67" t="e">
        <f>VLOOKUP(A54,#REF!,19,0)</f>
        <v>#REF!</v>
      </c>
    </row>
    <row r="55" spans="1:19" x14ac:dyDescent="0.25">
      <c r="A55" s="37">
        <v>47</v>
      </c>
      <c r="B55" s="36">
        <f>SUBTOTAL(103,$C$9:C55)</f>
        <v>47</v>
      </c>
      <c r="C55" s="76" t="s">
        <v>206</v>
      </c>
      <c r="D55" s="76" t="s">
        <v>396</v>
      </c>
      <c r="E55" s="67" t="e">
        <f>VLOOKUP(A55,#REF!,5,0)</f>
        <v>#REF!</v>
      </c>
      <c r="F55" s="67" t="e">
        <f>VLOOKUP(A55,#REF!,6,0)</f>
        <v>#REF!</v>
      </c>
      <c r="G55" s="67" t="e">
        <f>VLOOKUP(A55,#REF!,7,0)</f>
        <v>#REF!</v>
      </c>
      <c r="H55" s="67"/>
      <c r="I55" s="67" t="e">
        <f>VLOOKUP(A55,#REF!,9,0)</f>
        <v>#REF!</v>
      </c>
      <c r="J55" s="67" t="e">
        <f>VLOOKUP(A55,#REF!,10,0)</f>
        <v>#REF!</v>
      </c>
      <c r="K55" s="122" t="e">
        <f>VLOOKUP(A55,#REF!,11,0)</f>
        <v>#REF!</v>
      </c>
      <c r="L55" s="96" t="e">
        <f>VLOOKUP(A55,#REF!,12,0)</f>
        <v>#REF!</v>
      </c>
      <c r="M55" s="66" t="e">
        <f t="shared" si="6"/>
        <v>#REF!</v>
      </c>
      <c r="N55" s="66" t="e">
        <f t="shared" si="7"/>
        <v>#REF!</v>
      </c>
      <c r="O55" s="66" t="e">
        <f t="shared" si="8"/>
        <v>#REF!</v>
      </c>
      <c r="P55" s="67" t="e">
        <f>VLOOKUP(A55,#REF!,16,0)</f>
        <v>#REF!</v>
      </c>
      <c r="Q55" s="67" t="e">
        <f>VLOOKUP(A55,#REF!,17,0)</f>
        <v>#REF!</v>
      </c>
      <c r="R55" s="67" t="e">
        <f>VLOOKUP(A55,#REF!,18,0)</f>
        <v>#REF!</v>
      </c>
      <c r="S55" s="67" t="e">
        <f>VLOOKUP(A55,#REF!,19,0)</f>
        <v>#REF!</v>
      </c>
    </row>
    <row r="56" spans="1:19" x14ac:dyDescent="0.25">
      <c r="A56" s="37">
        <v>48</v>
      </c>
      <c r="B56" s="36">
        <f>SUBTOTAL(103,$C$9:C56)</f>
        <v>48</v>
      </c>
      <c r="C56" s="76" t="s">
        <v>165</v>
      </c>
      <c r="D56" s="76" t="s">
        <v>371</v>
      </c>
      <c r="E56" s="67" t="e">
        <f>VLOOKUP(A56,#REF!,5,0)</f>
        <v>#REF!</v>
      </c>
      <c r="F56" s="67" t="e">
        <f>VLOOKUP(A56,#REF!,6,0)</f>
        <v>#REF!</v>
      </c>
      <c r="G56" s="67" t="e">
        <f>VLOOKUP(A56,#REF!,7,0)</f>
        <v>#REF!</v>
      </c>
      <c r="H56" s="67"/>
      <c r="I56" s="67" t="e">
        <f>VLOOKUP(A56,#REF!,9,0)</f>
        <v>#REF!</v>
      </c>
      <c r="J56" s="67" t="e">
        <f>VLOOKUP(A56,#REF!,10,0)</f>
        <v>#REF!</v>
      </c>
      <c r="K56" s="122" t="e">
        <f>VLOOKUP(A56,#REF!,11,0)</f>
        <v>#REF!</v>
      </c>
      <c r="L56" s="96" t="e">
        <f>VLOOKUP(A56,#REF!,12,0)</f>
        <v>#REF!</v>
      </c>
      <c r="M56" s="66" t="e">
        <f t="shared" si="6"/>
        <v>#REF!</v>
      </c>
      <c r="N56" s="66" t="e">
        <f t="shared" si="7"/>
        <v>#REF!</v>
      </c>
      <c r="O56" s="66" t="e">
        <f t="shared" si="8"/>
        <v>#REF!</v>
      </c>
      <c r="P56" s="67" t="e">
        <f>VLOOKUP(A56,#REF!,16,0)</f>
        <v>#REF!</v>
      </c>
      <c r="Q56" s="67" t="e">
        <f>VLOOKUP(A56,#REF!,17,0)</f>
        <v>#REF!</v>
      </c>
      <c r="R56" s="67" t="e">
        <f>VLOOKUP(A56,#REF!,18,0)</f>
        <v>#REF!</v>
      </c>
      <c r="S56" s="67" t="e">
        <f>VLOOKUP(A56,#REF!,19,0)</f>
        <v>#REF!</v>
      </c>
    </row>
    <row r="57" spans="1:19" x14ac:dyDescent="0.25">
      <c r="A57" s="37">
        <v>49</v>
      </c>
      <c r="B57" s="36">
        <f>SUBTOTAL(103,$C$9:C57)</f>
        <v>49</v>
      </c>
      <c r="C57" s="76" t="s">
        <v>166</v>
      </c>
      <c r="D57" s="76" t="s">
        <v>397</v>
      </c>
      <c r="E57" s="67" t="e">
        <f>VLOOKUP(A57,#REF!,5,0)</f>
        <v>#REF!</v>
      </c>
      <c r="F57" s="67" t="e">
        <f>VLOOKUP(A57,#REF!,6,0)</f>
        <v>#REF!</v>
      </c>
      <c r="G57" s="67" t="e">
        <f>VLOOKUP(A57,#REF!,7,0)</f>
        <v>#REF!</v>
      </c>
      <c r="H57" s="67"/>
      <c r="I57" s="67" t="e">
        <f>VLOOKUP(A57,#REF!,9,0)</f>
        <v>#REF!</v>
      </c>
      <c r="J57" s="67" t="e">
        <f>VLOOKUP(A57,#REF!,10,0)</f>
        <v>#REF!</v>
      </c>
      <c r="K57" s="122" t="e">
        <f>VLOOKUP(A57,#REF!,11,0)</f>
        <v>#REF!</v>
      </c>
      <c r="L57" s="96" t="e">
        <f>VLOOKUP(A57,#REF!,12,0)</f>
        <v>#REF!</v>
      </c>
      <c r="M57" s="66" t="e">
        <f t="shared" si="6"/>
        <v>#REF!</v>
      </c>
      <c r="N57" s="66" t="e">
        <f t="shared" si="7"/>
        <v>#REF!</v>
      </c>
      <c r="O57" s="66" t="e">
        <f t="shared" si="8"/>
        <v>#REF!</v>
      </c>
      <c r="P57" s="67" t="e">
        <f>VLOOKUP(A57,#REF!,16,0)</f>
        <v>#REF!</v>
      </c>
      <c r="Q57" s="67" t="e">
        <f>VLOOKUP(A57,#REF!,17,0)</f>
        <v>#REF!</v>
      </c>
      <c r="R57" s="67" t="e">
        <f>VLOOKUP(A57,#REF!,18,0)</f>
        <v>#REF!</v>
      </c>
      <c r="S57" s="67" t="e">
        <f>VLOOKUP(A57,#REF!,19,0)</f>
        <v>#REF!</v>
      </c>
    </row>
    <row r="58" spans="1:19" x14ac:dyDescent="0.25">
      <c r="A58" s="37">
        <v>50</v>
      </c>
      <c r="B58" s="36">
        <f>SUBTOTAL(103,$C$9:C58)</f>
        <v>50</v>
      </c>
      <c r="C58" s="76" t="s">
        <v>223</v>
      </c>
      <c r="D58" s="76" t="s">
        <v>398</v>
      </c>
      <c r="E58" s="67" t="e">
        <f>VLOOKUP(A58,#REF!,5,0)</f>
        <v>#REF!</v>
      </c>
      <c r="F58" s="67" t="e">
        <f>VLOOKUP(A58,#REF!,6,0)</f>
        <v>#REF!</v>
      </c>
      <c r="G58" s="67" t="e">
        <f>VLOOKUP(A58,#REF!,7,0)</f>
        <v>#REF!</v>
      </c>
      <c r="H58" s="67"/>
      <c r="I58" s="67" t="e">
        <f>VLOOKUP(A58,#REF!,9,0)</f>
        <v>#REF!</v>
      </c>
      <c r="J58" s="67" t="e">
        <f>VLOOKUP(A58,#REF!,10,0)</f>
        <v>#REF!</v>
      </c>
      <c r="K58" s="122" t="e">
        <f>VLOOKUP(A58,#REF!,11,0)</f>
        <v>#REF!</v>
      </c>
      <c r="L58" s="96" t="e">
        <f>VLOOKUP(A58,#REF!,12,0)</f>
        <v>#REF!</v>
      </c>
      <c r="M58" s="66" t="e">
        <f t="shared" si="6"/>
        <v>#REF!</v>
      </c>
      <c r="N58" s="66" t="e">
        <f t="shared" si="7"/>
        <v>#REF!</v>
      </c>
      <c r="O58" s="66" t="e">
        <f t="shared" si="8"/>
        <v>#REF!</v>
      </c>
      <c r="P58" s="67" t="e">
        <f>VLOOKUP(A58,#REF!,16,0)</f>
        <v>#REF!</v>
      </c>
      <c r="Q58" s="67" t="e">
        <f>VLOOKUP(A58,#REF!,17,0)</f>
        <v>#REF!</v>
      </c>
      <c r="R58" s="67" t="e">
        <f>VLOOKUP(A58,#REF!,18,0)</f>
        <v>#REF!</v>
      </c>
      <c r="S58" s="67" t="e">
        <f>VLOOKUP(A58,#REF!,19,0)</f>
        <v>#REF!</v>
      </c>
    </row>
    <row r="59" spans="1:19" x14ac:dyDescent="0.25">
      <c r="A59" s="37">
        <v>51</v>
      </c>
      <c r="B59" s="36">
        <f>SUBTOTAL(103,$C$9:C59)</f>
        <v>51</v>
      </c>
      <c r="C59" s="76" t="s">
        <v>167</v>
      </c>
      <c r="D59" s="76" t="s">
        <v>423</v>
      </c>
      <c r="E59" s="67" t="e">
        <f>VLOOKUP(A59,#REF!,5,0)</f>
        <v>#REF!</v>
      </c>
      <c r="F59" s="67" t="e">
        <f>VLOOKUP(A59,#REF!,6,0)</f>
        <v>#REF!</v>
      </c>
      <c r="G59" s="67" t="e">
        <f>VLOOKUP(A59,#REF!,7,0)</f>
        <v>#REF!</v>
      </c>
      <c r="H59" s="67"/>
      <c r="I59" s="67" t="e">
        <f>VLOOKUP(A59,#REF!,9,0)</f>
        <v>#REF!</v>
      </c>
      <c r="J59" s="67" t="e">
        <f>VLOOKUP(A59,#REF!,10,0)</f>
        <v>#REF!</v>
      </c>
      <c r="K59" s="122" t="e">
        <f>VLOOKUP(A59,#REF!,11,0)</f>
        <v>#REF!</v>
      </c>
      <c r="L59" s="96" t="e">
        <f>VLOOKUP(A59,#REF!,12,0)</f>
        <v>#REF!</v>
      </c>
      <c r="M59" s="66" t="e">
        <f t="shared" si="6"/>
        <v>#REF!</v>
      </c>
      <c r="N59" s="66" t="e">
        <f t="shared" si="7"/>
        <v>#REF!</v>
      </c>
      <c r="O59" s="66" t="e">
        <f t="shared" si="8"/>
        <v>#REF!</v>
      </c>
      <c r="P59" s="67" t="e">
        <f>VLOOKUP(A59,#REF!,16,0)</f>
        <v>#REF!</v>
      </c>
      <c r="Q59" s="67" t="e">
        <f>VLOOKUP(A59,#REF!,17,0)</f>
        <v>#REF!</v>
      </c>
      <c r="R59" s="67" t="e">
        <f>VLOOKUP(A59,#REF!,18,0)</f>
        <v>#REF!</v>
      </c>
      <c r="S59" s="67" t="e">
        <f>VLOOKUP(A59,#REF!,19,0)</f>
        <v>#REF!</v>
      </c>
    </row>
    <row r="60" spans="1:19" x14ac:dyDescent="0.25">
      <c r="A60" s="37">
        <v>52</v>
      </c>
      <c r="B60" s="36">
        <f>SUBTOTAL(103,$C$9:C60)</f>
        <v>52</v>
      </c>
      <c r="C60" s="76" t="s">
        <v>168</v>
      </c>
      <c r="D60" s="76" t="s">
        <v>399</v>
      </c>
      <c r="E60" s="67" t="e">
        <f>VLOOKUP(A60,#REF!,5,0)</f>
        <v>#REF!</v>
      </c>
      <c r="F60" s="67" t="e">
        <f>VLOOKUP(A60,#REF!,6,0)</f>
        <v>#REF!</v>
      </c>
      <c r="G60" s="67" t="e">
        <f>VLOOKUP(A60,#REF!,7,0)</f>
        <v>#REF!</v>
      </c>
      <c r="H60" s="67"/>
      <c r="I60" s="67" t="e">
        <f>VLOOKUP(A60,#REF!,9,0)</f>
        <v>#REF!</v>
      </c>
      <c r="J60" s="67" t="e">
        <f>VLOOKUP(A60,#REF!,10,0)</f>
        <v>#REF!</v>
      </c>
      <c r="K60" s="122" t="e">
        <f>VLOOKUP(A60,#REF!,11,0)</f>
        <v>#REF!</v>
      </c>
      <c r="L60" s="96" t="e">
        <f>VLOOKUP(A60,#REF!,12,0)</f>
        <v>#REF!</v>
      </c>
      <c r="M60" s="66" t="e">
        <f t="shared" si="6"/>
        <v>#REF!</v>
      </c>
      <c r="N60" s="66" t="e">
        <f t="shared" si="7"/>
        <v>#REF!</v>
      </c>
      <c r="O60" s="66" t="e">
        <f t="shared" si="8"/>
        <v>#REF!</v>
      </c>
      <c r="P60" s="67" t="e">
        <f>VLOOKUP(A60,#REF!,16,0)</f>
        <v>#REF!</v>
      </c>
      <c r="Q60" s="67" t="e">
        <f>VLOOKUP(A60,#REF!,17,0)</f>
        <v>#REF!</v>
      </c>
      <c r="R60" s="67" t="e">
        <f>VLOOKUP(A60,#REF!,18,0)</f>
        <v>#REF!</v>
      </c>
      <c r="S60" s="67" t="e">
        <f>VLOOKUP(A60,#REF!,19,0)</f>
        <v>#REF!</v>
      </c>
    </row>
    <row r="61" spans="1:19" x14ac:dyDescent="0.25">
      <c r="A61" s="37">
        <v>53</v>
      </c>
      <c r="B61" s="36">
        <f>SUBTOTAL(103,$C$9:C61)</f>
        <v>53</v>
      </c>
      <c r="C61" s="76" t="s">
        <v>42</v>
      </c>
      <c r="D61" s="76" t="s">
        <v>400</v>
      </c>
      <c r="E61" s="67" t="e">
        <f>VLOOKUP(A61,#REF!,5,0)</f>
        <v>#REF!</v>
      </c>
      <c r="F61" s="67" t="e">
        <f>VLOOKUP(A61,#REF!,6,0)</f>
        <v>#REF!</v>
      </c>
      <c r="G61" s="67" t="e">
        <f>VLOOKUP(A61,#REF!,7,0)</f>
        <v>#REF!</v>
      </c>
      <c r="H61" s="67"/>
      <c r="I61" s="67" t="e">
        <f>VLOOKUP(A61,#REF!,9,0)</f>
        <v>#REF!</v>
      </c>
      <c r="J61" s="67" t="e">
        <f>VLOOKUP(A61,#REF!,10,0)</f>
        <v>#REF!</v>
      </c>
      <c r="K61" s="122" t="e">
        <f>VLOOKUP(A61,#REF!,11,0)</f>
        <v>#REF!</v>
      </c>
      <c r="L61" s="96" t="e">
        <f>VLOOKUP(A61,#REF!,12,0)</f>
        <v>#REF!</v>
      </c>
      <c r="M61" s="66" t="e">
        <f t="shared" si="6"/>
        <v>#REF!</v>
      </c>
      <c r="N61" s="66" t="e">
        <f t="shared" si="7"/>
        <v>#REF!</v>
      </c>
      <c r="O61" s="66" t="e">
        <f t="shared" si="8"/>
        <v>#REF!</v>
      </c>
      <c r="P61" s="67" t="e">
        <f>VLOOKUP(A61,#REF!,16,0)</f>
        <v>#REF!</v>
      </c>
      <c r="Q61" s="67" t="e">
        <f>VLOOKUP(A61,#REF!,17,0)</f>
        <v>#REF!</v>
      </c>
      <c r="R61" s="67" t="e">
        <f>VLOOKUP(A61,#REF!,18,0)</f>
        <v>#REF!</v>
      </c>
      <c r="S61" s="67" t="e">
        <f>VLOOKUP(A61,#REF!,19,0)</f>
        <v>#REF!</v>
      </c>
    </row>
    <row r="62" spans="1:19" x14ac:dyDescent="0.25">
      <c r="A62" s="37">
        <v>54</v>
      </c>
      <c r="B62" s="36">
        <f>SUBTOTAL(103,$C$9:C62)</f>
        <v>54</v>
      </c>
      <c r="C62" s="76" t="s">
        <v>419</v>
      </c>
      <c r="D62" s="76" t="s">
        <v>420</v>
      </c>
      <c r="E62" s="67" t="e">
        <f>VLOOKUP(A62,#REF!,5,0)</f>
        <v>#REF!</v>
      </c>
      <c r="F62" s="67" t="e">
        <f>VLOOKUP(A62,#REF!,6,0)</f>
        <v>#REF!</v>
      </c>
      <c r="G62" s="67" t="e">
        <f>VLOOKUP(A62,#REF!,7,0)</f>
        <v>#REF!</v>
      </c>
      <c r="H62" s="67"/>
      <c r="I62" s="67" t="e">
        <f>VLOOKUP(A62,#REF!,9,0)</f>
        <v>#REF!</v>
      </c>
      <c r="J62" s="67" t="e">
        <f>VLOOKUP(A62,#REF!,10,0)</f>
        <v>#REF!</v>
      </c>
      <c r="K62" s="122" t="e">
        <f>VLOOKUP(A62,#REF!,11,0)</f>
        <v>#REF!</v>
      </c>
      <c r="L62" s="96" t="e">
        <f>VLOOKUP(A62,#REF!,12,0)</f>
        <v>#REF!</v>
      </c>
      <c r="M62" s="66" t="e">
        <f t="shared" si="6"/>
        <v>#REF!</v>
      </c>
      <c r="N62" s="66" t="e">
        <f t="shared" si="7"/>
        <v>#REF!</v>
      </c>
      <c r="O62" s="66" t="e">
        <f t="shared" si="8"/>
        <v>#REF!</v>
      </c>
      <c r="P62" s="67" t="e">
        <f>VLOOKUP(A62,#REF!,16,0)</f>
        <v>#REF!</v>
      </c>
      <c r="Q62" s="67" t="e">
        <f>VLOOKUP(A62,#REF!,17,0)</f>
        <v>#REF!</v>
      </c>
      <c r="R62" s="67" t="e">
        <f>VLOOKUP(A62,#REF!,18,0)</f>
        <v>#REF!</v>
      </c>
      <c r="S62" s="67" t="e">
        <f>VLOOKUP(A62,#REF!,19,0)</f>
        <v>#REF!</v>
      </c>
    </row>
    <row r="63" spans="1:19" x14ac:dyDescent="0.25">
      <c r="A63" s="37">
        <v>55</v>
      </c>
      <c r="B63" s="36">
        <f>SUBTOTAL(103,$C$9:C63)</f>
        <v>55</v>
      </c>
      <c r="C63" s="3" t="s">
        <v>169</v>
      </c>
      <c r="D63" s="3" t="s">
        <v>401</v>
      </c>
      <c r="E63" s="67" t="e">
        <f>VLOOKUP(A63,#REF!,5,0)</f>
        <v>#REF!</v>
      </c>
      <c r="F63" s="67" t="e">
        <f>VLOOKUP(A63,#REF!,6,0)</f>
        <v>#REF!</v>
      </c>
      <c r="G63" s="67" t="e">
        <f>VLOOKUP(A63,#REF!,7,0)</f>
        <v>#REF!</v>
      </c>
      <c r="H63" s="67"/>
      <c r="I63" s="67" t="e">
        <f>VLOOKUP(A63,#REF!,9,0)</f>
        <v>#REF!</v>
      </c>
      <c r="J63" s="67" t="e">
        <f>VLOOKUP(A63,#REF!,10,0)</f>
        <v>#REF!</v>
      </c>
      <c r="K63" s="122" t="e">
        <f>VLOOKUP(A63,#REF!,11,0)</f>
        <v>#REF!</v>
      </c>
      <c r="L63" s="96" t="e">
        <f>VLOOKUP(A63,#REF!,12,0)</f>
        <v>#REF!</v>
      </c>
      <c r="M63" s="66" t="e">
        <f t="shared" si="6"/>
        <v>#REF!</v>
      </c>
      <c r="N63" s="66" t="e">
        <f t="shared" si="7"/>
        <v>#REF!</v>
      </c>
      <c r="O63" s="66" t="e">
        <f t="shared" si="8"/>
        <v>#REF!</v>
      </c>
      <c r="P63" s="67" t="e">
        <f>VLOOKUP(A63,#REF!,16,0)</f>
        <v>#REF!</v>
      </c>
      <c r="Q63" s="67" t="e">
        <f>VLOOKUP(A63,#REF!,17,0)</f>
        <v>#REF!</v>
      </c>
      <c r="R63" s="67" t="e">
        <f>VLOOKUP(A63,#REF!,18,0)</f>
        <v>#REF!</v>
      </c>
      <c r="S63" s="67" t="e">
        <f>VLOOKUP(A63,#REF!,19,0)</f>
        <v>#REF!</v>
      </c>
    </row>
    <row r="64" spans="1:19" x14ac:dyDescent="0.25">
      <c r="A64" s="37">
        <v>56</v>
      </c>
      <c r="B64" s="36">
        <f>SUBTOTAL(103,$C$9:C64)</f>
        <v>56</v>
      </c>
      <c r="C64" s="3" t="s">
        <v>170</v>
      </c>
      <c r="D64" s="3"/>
      <c r="E64" s="67" t="e">
        <f>VLOOKUP(A64,#REF!,5,0)</f>
        <v>#REF!</v>
      </c>
      <c r="F64" s="67" t="e">
        <f>VLOOKUP(A64,#REF!,6,0)</f>
        <v>#REF!</v>
      </c>
      <c r="G64" s="67" t="e">
        <f>VLOOKUP(A64,#REF!,7,0)</f>
        <v>#REF!</v>
      </c>
      <c r="H64" s="67"/>
      <c r="I64" s="67" t="e">
        <f>VLOOKUP(A64,#REF!,9,0)</f>
        <v>#REF!</v>
      </c>
      <c r="J64" s="67" t="e">
        <f>VLOOKUP(A64,#REF!,10,0)</f>
        <v>#REF!</v>
      </c>
      <c r="K64" s="122" t="e">
        <f>VLOOKUP(A64,#REF!,11,0)</f>
        <v>#REF!</v>
      </c>
      <c r="L64" s="96" t="e">
        <f>VLOOKUP(A64,#REF!,12,0)</f>
        <v>#REF!</v>
      </c>
      <c r="M64" s="66" t="e">
        <f t="shared" si="6"/>
        <v>#REF!</v>
      </c>
      <c r="N64" s="66" t="e">
        <f t="shared" si="7"/>
        <v>#REF!</v>
      </c>
      <c r="O64" s="66" t="e">
        <f t="shared" si="8"/>
        <v>#REF!</v>
      </c>
      <c r="P64" s="67" t="e">
        <f>VLOOKUP(A64,#REF!,16,0)</f>
        <v>#REF!</v>
      </c>
      <c r="Q64" s="67" t="e">
        <f>VLOOKUP(A64,#REF!,17,0)</f>
        <v>#REF!</v>
      </c>
      <c r="R64" s="67" t="e">
        <f>VLOOKUP(A64,#REF!,18,0)</f>
        <v>#REF!</v>
      </c>
      <c r="S64" s="67" t="e">
        <f>VLOOKUP(A64,#REF!,19,0)</f>
        <v>#REF!</v>
      </c>
    </row>
    <row r="65" spans="1:19" x14ac:dyDescent="0.25">
      <c r="A65" s="37">
        <v>57</v>
      </c>
      <c r="B65" s="36">
        <f>SUBTOTAL(103,$C$9:C65)</f>
        <v>57</v>
      </c>
      <c r="C65" s="3" t="s">
        <v>171</v>
      </c>
      <c r="D65" s="3"/>
      <c r="E65" s="67" t="e">
        <f>VLOOKUP(A65,#REF!,5,0)</f>
        <v>#REF!</v>
      </c>
      <c r="F65" s="67" t="e">
        <f>VLOOKUP(A65,#REF!,6,0)</f>
        <v>#REF!</v>
      </c>
      <c r="G65" s="67" t="e">
        <f>VLOOKUP(A65,#REF!,7,0)</f>
        <v>#REF!</v>
      </c>
      <c r="H65" s="67"/>
      <c r="I65" s="67" t="e">
        <f>VLOOKUP(A65,#REF!,9,0)</f>
        <v>#REF!</v>
      </c>
      <c r="J65" s="67" t="e">
        <f>VLOOKUP(A65,#REF!,10,0)</f>
        <v>#REF!</v>
      </c>
      <c r="K65" s="122" t="e">
        <f>VLOOKUP(A65,#REF!,11,0)</f>
        <v>#REF!</v>
      </c>
      <c r="L65" s="96" t="e">
        <f>VLOOKUP(A65,#REF!,12,0)</f>
        <v>#REF!</v>
      </c>
      <c r="M65" s="66" t="e">
        <f t="shared" si="6"/>
        <v>#REF!</v>
      </c>
      <c r="N65" s="66" t="e">
        <f t="shared" si="7"/>
        <v>#REF!</v>
      </c>
      <c r="O65" s="66" t="e">
        <f t="shared" si="8"/>
        <v>#REF!</v>
      </c>
      <c r="P65" s="67" t="e">
        <f>VLOOKUP(A65,#REF!,16,0)</f>
        <v>#REF!</v>
      </c>
      <c r="Q65" s="67" t="e">
        <f>VLOOKUP(A65,#REF!,17,0)</f>
        <v>#REF!</v>
      </c>
      <c r="R65" s="67" t="e">
        <f>VLOOKUP(A65,#REF!,18,0)</f>
        <v>#REF!</v>
      </c>
      <c r="S65" s="67" t="e">
        <f>VLOOKUP(A65,#REF!,19,0)</f>
        <v>#REF!</v>
      </c>
    </row>
    <row r="66" spans="1:19" x14ac:dyDescent="0.25">
      <c r="A66" s="37">
        <v>58</v>
      </c>
      <c r="B66" s="36">
        <f>SUBTOTAL(103,$C$9:C66)</f>
        <v>58</v>
      </c>
      <c r="C66" s="76" t="s">
        <v>262</v>
      </c>
      <c r="D66" s="76" t="s">
        <v>365</v>
      </c>
      <c r="E66" s="67" t="e">
        <f>VLOOKUP(A66,#REF!,5,0)</f>
        <v>#REF!</v>
      </c>
      <c r="F66" s="67" t="e">
        <f>VLOOKUP(A66,#REF!,6,0)</f>
        <v>#REF!</v>
      </c>
      <c r="G66" s="67" t="e">
        <f>VLOOKUP(A66,#REF!,7,0)</f>
        <v>#REF!</v>
      </c>
      <c r="H66" s="67"/>
      <c r="I66" s="67" t="e">
        <f>VLOOKUP(A66,#REF!,9,0)</f>
        <v>#REF!</v>
      </c>
      <c r="J66" s="67" t="e">
        <f>VLOOKUP(A66,#REF!,10,0)</f>
        <v>#REF!</v>
      </c>
      <c r="K66" s="122" t="e">
        <f>VLOOKUP(A66,#REF!,11,0)</f>
        <v>#REF!</v>
      </c>
      <c r="L66" s="96" t="e">
        <f>VLOOKUP(A66,#REF!,12,0)</f>
        <v>#REF!</v>
      </c>
      <c r="M66" s="66" t="e">
        <f t="shared" si="6"/>
        <v>#REF!</v>
      </c>
      <c r="N66" s="66" t="e">
        <f t="shared" si="7"/>
        <v>#REF!</v>
      </c>
      <c r="O66" s="66" t="e">
        <f t="shared" si="8"/>
        <v>#REF!</v>
      </c>
      <c r="P66" s="67" t="e">
        <f>VLOOKUP(A66,#REF!,16,0)</f>
        <v>#REF!</v>
      </c>
      <c r="Q66" s="67" t="e">
        <f>VLOOKUP(A66,#REF!,17,0)</f>
        <v>#REF!</v>
      </c>
      <c r="R66" s="67" t="e">
        <f>VLOOKUP(A66,#REF!,18,0)</f>
        <v>#REF!</v>
      </c>
      <c r="S66" s="67" t="e">
        <f>VLOOKUP(A66,#REF!,19,0)</f>
        <v>#REF!</v>
      </c>
    </row>
    <row r="67" spans="1:19" x14ac:dyDescent="0.25">
      <c r="A67" s="37">
        <v>59</v>
      </c>
      <c r="B67" s="36">
        <f>SUBTOTAL(103,$C$9:C67)</f>
        <v>59</v>
      </c>
      <c r="C67" s="76" t="s">
        <v>141</v>
      </c>
      <c r="D67" s="76" t="s">
        <v>366</v>
      </c>
      <c r="E67" s="67" t="e">
        <f>VLOOKUP(A67,#REF!,5,0)</f>
        <v>#REF!</v>
      </c>
      <c r="F67" s="67" t="e">
        <f>VLOOKUP(A67,#REF!,6,0)</f>
        <v>#REF!</v>
      </c>
      <c r="G67" s="67" t="e">
        <f>VLOOKUP(A67,#REF!,7,0)</f>
        <v>#REF!</v>
      </c>
      <c r="H67" s="67"/>
      <c r="I67" s="67" t="e">
        <f>VLOOKUP(A67,#REF!,9,0)</f>
        <v>#REF!</v>
      </c>
      <c r="J67" s="67" t="e">
        <f>VLOOKUP(A67,#REF!,10,0)</f>
        <v>#REF!</v>
      </c>
      <c r="K67" s="122" t="e">
        <f>VLOOKUP(A67,#REF!,11,0)</f>
        <v>#REF!</v>
      </c>
      <c r="L67" s="96" t="e">
        <f>VLOOKUP(A67,#REF!,12,0)</f>
        <v>#REF!</v>
      </c>
      <c r="M67" s="66" t="e">
        <f t="shared" si="6"/>
        <v>#REF!</v>
      </c>
      <c r="N67" s="66" t="e">
        <f t="shared" si="7"/>
        <v>#REF!</v>
      </c>
      <c r="O67" s="66" t="e">
        <f t="shared" si="8"/>
        <v>#REF!</v>
      </c>
      <c r="P67" s="67" t="e">
        <f>VLOOKUP(A67,#REF!,16,0)</f>
        <v>#REF!</v>
      </c>
      <c r="Q67" s="67" t="e">
        <f>VLOOKUP(A67,#REF!,17,0)</f>
        <v>#REF!</v>
      </c>
      <c r="R67" s="67" t="e">
        <f>VLOOKUP(A67,#REF!,18,0)</f>
        <v>#REF!</v>
      </c>
      <c r="S67" s="67" t="e">
        <f>VLOOKUP(A67,#REF!,19,0)</f>
        <v>#REF!</v>
      </c>
    </row>
    <row r="68" spans="1:19" x14ac:dyDescent="0.25">
      <c r="A68" s="37">
        <v>60</v>
      </c>
      <c r="B68" s="36">
        <f>SUBTOTAL(103,$C$9:C68)</f>
        <v>60</v>
      </c>
      <c r="C68" s="76" t="s">
        <v>224</v>
      </c>
      <c r="D68" s="76" t="s">
        <v>402</v>
      </c>
      <c r="E68" s="67" t="e">
        <f>VLOOKUP(A68,#REF!,5,0)</f>
        <v>#REF!</v>
      </c>
      <c r="F68" s="67" t="e">
        <f>VLOOKUP(A68,#REF!,6,0)</f>
        <v>#REF!</v>
      </c>
      <c r="G68" s="67" t="e">
        <f>VLOOKUP(A68,#REF!,7,0)</f>
        <v>#REF!</v>
      </c>
      <c r="H68" s="67"/>
      <c r="I68" s="67" t="e">
        <f>VLOOKUP(A68,#REF!,9,0)</f>
        <v>#REF!</v>
      </c>
      <c r="J68" s="67" t="e">
        <f>VLOOKUP(A68,#REF!,10,0)</f>
        <v>#REF!</v>
      </c>
      <c r="K68" s="122" t="e">
        <f>VLOOKUP(A68,#REF!,11,0)</f>
        <v>#REF!</v>
      </c>
      <c r="L68" s="96" t="e">
        <f>VLOOKUP(A68,#REF!,12,0)</f>
        <v>#REF!</v>
      </c>
      <c r="M68" s="66" t="e">
        <f t="shared" si="6"/>
        <v>#REF!</v>
      </c>
      <c r="N68" s="66" t="e">
        <f t="shared" si="7"/>
        <v>#REF!</v>
      </c>
      <c r="O68" s="66" t="e">
        <f t="shared" si="8"/>
        <v>#REF!</v>
      </c>
      <c r="P68" s="67" t="e">
        <f>VLOOKUP(A68,#REF!,16,0)</f>
        <v>#REF!</v>
      </c>
      <c r="Q68" s="67" t="e">
        <f>VLOOKUP(A68,#REF!,17,0)</f>
        <v>#REF!</v>
      </c>
      <c r="R68" s="67" t="e">
        <f>VLOOKUP(A68,#REF!,18,0)</f>
        <v>#REF!</v>
      </c>
      <c r="S68" s="67" t="e">
        <f>VLOOKUP(A68,#REF!,19,0)</f>
        <v>#REF!</v>
      </c>
    </row>
    <row r="69" spans="1:19" x14ac:dyDescent="0.25">
      <c r="A69" s="37">
        <v>61</v>
      </c>
      <c r="B69" s="36">
        <f>SUBTOTAL(103,$C$9:C69)</f>
        <v>61</v>
      </c>
      <c r="C69" s="76" t="s">
        <v>225</v>
      </c>
      <c r="D69" s="76" t="s">
        <v>403</v>
      </c>
      <c r="E69" s="67" t="e">
        <f>VLOOKUP(A69,#REF!,5,0)</f>
        <v>#REF!</v>
      </c>
      <c r="F69" s="67" t="e">
        <f>VLOOKUP(A69,#REF!,6,0)</f>
        <v>#REF!</v>
      </c>
      <c r="G69" s="67" t="e">
        <f>VLOOKUP(A69,#REF!,7,0)</f>
        <v>#REF!</v>
      </c>
      <c r="H69" s="67"/>
      <c r="I69" s="67" t="e">
        <f>VLOOKUP(A69,#REF!,9,0)</f>
        <v>#REF!</v>
      </c>
      <c r="J69" s="67" t="e">
        <f>VLOOKUP(A69,#REF!,10,0)</f>
        <v>#REF!</v>
      </c>
      <c r="K69" s="122" t="e">
        <f>VLOOKUP(A69,#REF!,11,0)</f>
        <v>#REF!</v>
      </c>
      <c r="L69" s="96" t="e">
        <f>VLOOKUP(A69,#REF!,12,0)</f>
        <v>#REF!</v>
      </c>
      <c r="M69" s="66" t="e">
        <f t="shared" si="6"/>
        <v>#REF!</v>
      </c>
      <c r="N69" s="66" t="e">
        <f t="shared" si="7"/>
        <v>#REF!</v>
      </c>
      <c r="O69" s="66" t="e">
        <f t="shared" si="8"/>
        <v>#REF!</v>
      </c>
      <c r="P69" s="67" t="e">
        <f>VLOOKUP(A69,#REF!,16,0)</f>
        <v>#REF!</v>
      </c>
      <c r="Q69" s="67" t="e">
        <f>VLOOKUP(A69,#REF!,17,0)</f>
        <v>#REF!</v>
      </c>
      <c r="R69" s="67" t="e">
        <f>VLOOKUP(A69,#REF!,18,0)</f>
        <v>#REF!</v>
      </c>
      <c r="S69" s="67" t="e">
        <f>VLOOKUP(A69,#REF!,19,0)</f>
        <v>#REF!</v>
      </c>
    </row>
    <row r="70" spans="1:19" x14ac:dyDescent="0.25">
      <c r="A70" s="37">
        <v>62</v>
      </c>
      <c r="B70" s="36">
        <f>SUBTOTAL(103,$C$9:C70)</f>
        <v>62</v>
      </c>
      <c r="C70" s="76" t="s">
        <v>226</v>
      </c>
      <c r="D70" s="76"/>
      <c r="E70" s="67" t="e">
        <f>VLOOKUP(A70,#REF!,5,0)</f>
        <v>#REF!</v>
      </c>
      <c r="F70" s="67" t="e">
        <f>VLOOKUP(A70,#REF!,6,0)</f>
        <v>#REF!</v>
      </c>
      <c r="G70" s="67" t="e">
        <f>VLOOKUP(A70,#REF!,7,0)</f>
        <v>#REF!</v>
      </c>
      <c r="H70" s="67"/>
      <c r="I70" s="67" t="e">
        <f>VLOOKUP(A70,#REF!,9,0)</f>
        <v>#REF!</v>
      </c>
      <c r="J70" s="67" t="e">
        <f>VLOOKUP(A70,#REF!,10,0)</f>
        <v>#REF!</v>
      </c>
      <c r="K70" s="122" t="e">
        <f>VLOOKUP(A70,#REF!,11,0)</f>
        <v>#REF!</v>
      </c>
      <c r="L70" s="96" t="e">
        <f>VLOOKUP(A70,#REF!,12,0)</f>
        <v>#REF!</v>
      </c>
      <c r="M70" s="66" t="e">
        <f t="shared" si="6"/>
        <v>#REF!</v>
      </c>
      <c r="N70" s="66" t="e">
        <f t="shared" si="7"/>
        <v>#REF!</v>
      </c>
      <c r="O70" s="66" t="e">
        <f t="shared" si="8"/>
        <v>#REF!</v>
      </c>
      <c r="P70" s="67" t="e">
        <f>VLOOKUP(A70,#REF!,16,0)</f>
        <v>#REF!</v>
      </c>
      <c r="Q70" s="67" t="e">
        <f>VLOOKUP(A70,#REF!,17,0)</f>
        <v>#REF!</v>
      </c>
      <c r="R70" s="67" t="e">
        <f>VLOOKUP(A70,#REF!,18,0)</f>
        <v>#REF!</v>
      </c>
      <c r="S70" s="67" t="e">
        <f>VLOOKUP(A70,#REF!,19,0)</f>
        <v>#REF!</v>
      </c>
    </row>
    <row r="71" spans="1:19" x14ac:dyDescent="0.25">
      <c r="A71" s="37">
        <v>63</v>
      </c>
      <c r="B71" s="36">
        <f>SUBTOTAL(103,$C$9:C71)</f>
        <v>63</v>
      </c>
      <c r="C71" s="76" t="s">
        <v>227</v>
      </c>
      <c r="D71" s="76" t="s">
        <v>367</v>
      </c>
      <c r="E71" s="67" t="e">
        <f>VLOOKUP(A71,#REF!,5,0)</f>
        <v>#REF!</v>
      </c>
      <c r="F71" s="67" t="e">
        <f>VLOOKUP(A71,#REF!,6,0)</f>
        <v>#REF!</v>
      </c>
      <c r="G71" s="67" t="e">
        <f>VLOOKUP(A71,#REF!,7,0)</f>
        <v>#REF!</v>
      </c>
      <c r="H71" s="67"/>
      <c r="I71" s="67" t="e">
        <f>VLOOKUP(A71,#REF!,9,0)</f>
        <v>#REF!</v>
      </c>
      <c r="J71" s="67" t="e">
        <f>VLOOKUP(A71,#REF!,10,0)</f>
        <v>#REF!</v>
      </c>
      <c r="K71" s="122" t="e">
        <f>VLOOKUP(A71,#REF!,11,0)</f>
        <v>#REF!</v>
      </c>
      <c r="L71" s="96" t="e">
        <f>VLOOKUP(A71,#REF!,12,0)</f>
        <v>#REF!</v>
      </c>
      <c r="M71" s="66" t="e">
        <f t="shared" si="6"/>
        <v>#REF!</v>
      </c>
      <c r="N71" s="66" t="e">
        <f t="shared" si="7"/>
        <v>#REF!</v>
      </c>
      <c r="O71" s="66" t="e">
        <f t="shared" si="8"/>
        <v>#REF!</v>
      </c>
      <c r="P71" s="67" t="e">
        <f>VLOOKUP(A71,#REF!,16,0)</f>
        <v>#REF!</v>
      </c>
      <c r="Q71" s="67" t="e">
        <f>VLOOKUP(A71,#REF!,17,0)</f>
        <v>#REF!</v>
      </c>
      <c r="R71" s="67" t="e">
        <f>VLOOKUP(A71,#REF!,18,0)</f>
        <v>#REF!</v>
      </c>
      <c r="S71" s="67" t="e">
        <f>VLOOKUP(A71,#REF!,19,0)</f>
        <v>#REF!</v>
      </c>
    </row>
    <row r="72" spans="1:19" s="37" customFormat="1" ht="13.5" customHeight="1" x14ac:dyDescent="0.25">
      <c r="A72" s="37">
        <v>64</v>
      </c>
      <c r="B72" s="36">
        <f>SUBTOTAL(103,$C$9:C72)</f>
        <v>64</v>
      </c>
      <c r="C72" s="76" t="s">
        <v>179</v>
      </c>
      <c r="D72" s="76" t="s">
        <v>324</v>
      </c>
      <c r="E72" s="67" t="e">
        <f>VLOOKUP(A72,#REF!,5,0)</f>
        <v>#REF!</v>
      </c>
      <c r="F72" s="67" t="e">
        <f>VLOOKUP(A72,#REF!,6,0)</f>
        <v>#REF!</v>
      </c>
      <c r="G72" s="67" t="e">
        <f>VLOOKUP(A72,#REF!,7,0)</f>
        <v>#REF!</v>
      </c>
      <c r="H72" s="67"/>
      <c r="I72" s="67" t="e">
        <f>VLOOKUP(A72,#REF!,9,0)</f>
        <v>#REF!</v>
      </c>
      <c r="J72" s="67" t="e">
        <f>VLOOKUP(A72,#REF!,10,0)</f>
        <v>#REF!</v>
      </c>
      <c r="K72" s="122" t="e">
        <f>VLOOKUP(A72,#REF!,11,0)</f>
        <v>#REF!</v>
      </c>
      <c r="L72" s="96" t="e">
        <f>VLOOKUP(A72,#REF!,12,0)</f>
        <v>#REF!</v>
      </c>
      <c r="M72" s="66" t="e">
        <f t="shared" si="6"/>
        <v>#REF!</v>
      </c>
      <c r="N72" s="66" t="e">
        <f t="shared" si="7"/>
        <v>#REF!</v>
      </c>
      <c r="O72" s="66" t="e">
        <f t="shared" si="8"/>
        <v>#REF!</v>
      </c>
      <c r="P72" s="67" t="e">
        <f>VLOOKUP(A72,#REF!,16,0)</f>
        <v>#REF!</v>
      </c>
      <c r="Q72" s="67" t="e">
        <f>VLOOKUP(A72,#REF!,17,0)</f>
        <v>#REF!</v>
      </c>
      <c r="R72" s="67" t="e">
        <f>VLOOKUP(A72,#REF!,18,0)</f>
        <v>#REF!</v>
      </c>
      <c r="S72" s="67" t="e">
        <f>VLOOKUP(A72,#REF!,19,0)</f>
        <v>#REF!</v>
      </c>
    </row>
    <row r="73" spans="1:19" s="37" customFormat="1" x14ac:dyDescent="0.25">
      <c r="A73" s="37">
        <v>65</v>
      </c>
      <c r="B73" s="36">
        <f>SUBTOTAL(103,$C$9:C73)</f>
        <v>65</v>
      </c>
      <c r="C73" s="77" t="s">
        <v>11</v>
      </c>
      <c r="D73" s="77"/>
      <c r="E73" s="67" t="e">
        <f>VLOOKUP(A73,#REF!,5,0)</f>
        <v>#REF!</v>
      </c>
      <c r="F73" s="67" t="e">
        <f>VLOOKUP(A73,#REF!,6,0)</f>
        <v>#REF!</v>
      </c>
      <c r="G73" s="67" t="e">
        <f>VLOOKUP(A73,#REF!,7,0)</f>
        <v>#REF!</v>
      </c>
      <c r="H73" s="67"/>
      <c r="I73" s="67" t="e">
        <f>VLOOKUP(A73,#REF!,9,0)</f>
        <v>#REF!</v>
      </c>
      <c r="J73" s="67" t="e">
        <f>VLOOKUP(A73,#REF!,10,0)</f>
        <v>#REF!</v>
      </c>
      <c r="K73" s="122" t="e">
        <f>VLOOKUP(A73,#REF!,11,0)</f>
        <v>#REF!</v>
      </c>
      <c r="L73" s="96" t="e">
        <f>VLOOKUP(A73,#REF!,12,0)</f>
        <v>#REF!</v>
      </c>
      <c r="M73" s="66" t="e">
        <f t="shared" si="6"/>
        <v>#REF!</v>
      </c>
      <c r="N73" s="66" t="e">
        <f t="shared" si="7"/>
        <v>#REF!</v>
      </c>
      <c r="O73" s="66" t="e">
        <f t="shared" si="8"/>
        <v>#REF!</v>
      </c>
      <c r="P73" s="67" t="e">
        <f>VLOOKUP(A73,#REF!,16,0)</f>
        <v>#REF!</v>
      </c>
      <c r="Q73" s="67" t="e">
        <f>VLOOKUP(A73,#REF!,17,0)</f>
        <v>#REF!</v>
      </c>
      <c r="R73" s="67" t="e">
        <f>VLOOKUP(A73,#REF!,18,0)</f>
        <v>#REF!</v>
      </c>
      <c r="S73" s="67" t="e">
        <f>VLOOKUP(A73,#REF!,19,0)</f>
        <v>#REF!</v>
      </c>
    </row>
    <row r="74" spans="1:19" x14ac:dyDescent="0.25">
      <c r="A74" s="37">
        <v>66</v>
      </c>
      <c r="B74" s="36">
        <f>SUBTOTAL(103,$C$9:C74)</f>
        <v>66</v>
      </c>
      <c r="C74" s="69" t="s">
        <v>154</v>
      </c>
      <c r="D74" s="69" t="s">
        <v>404</v>
      </c>
      <c r="E74" s="67" t="e">
        <f>VLOOKUP(A74,#REF!,5,0)</f>
        <v>#REF!</v>
      </c>
      <c r="F74" s="67" t="e">
        <f>VLOOKUP(A74,#REF!,6,0)</f>
        <v>#REF!</v>
      </c>
      <c r="G74" s="67" t="e">
        <f>VLOOKUP(A74,#REF!,7,0)</f>
        <v>#REF!</v>
      </c>
      <c r="H74" s="67"/>
      <c r="I74" s="67" t="e">
        <f>VLOOKUP(A74,#REF!,9,0)</f>
        <v>#REF!</v>
      </c>
      <c r="J74" s="67" t="e">
        <f>VLOOKUP(A74,#REF!,10,0)</f>
        <v>#REF!</v>
      </c>
      <c r="K74" s="122" t="e">
        <f>VLOOKUP(A74,#REF!,11,0)</f>
        <v>#REF!</v>
      </c>
      <c r="L74" s="96" t="e">
        <f>VLOOKUP(A74,#REF!,12,0)</f>
        <v>#REF!</v>
      </c>
      <c r="M74" s="66" t="e">
        <f t="shared" si="6"/>
        <v>#REF!</v>
      </c>
      <c r="N74" s="66" t="e">
        <f t="shared" si="7"/>
        <v>#REF!</v>
      </c>
      <c r="O74" s="66" t="e">
        <f t="shared" si="8"/>
        <v>#REF!</v>
      </c>
      <c r="P74" s="67" t="e">
        <f>VLOOKUP(A74,#REF!,16,0)</f>
        <v>#REF!</v>
      </c>
      <c r="Q74" s="67" t="e">
        <f>VLOOKUP(A74,#REF!,17,0)</f>
        <v>#REF!</v>
      </c>
      <c r="R74" s="67" t="e">
        <f>VLOOKUP(A74,#REF!,18,0)</f>
        <v>#REF!</v>
      </c>
      <c r="S74" s="67" t="e">
        <f>VLOOKUP(A74,#REF!,19,0)</f>
        <v>#REF!</v>
      </c>
    </row>
    <row r="75" spans="1:19" s="37" customFormat="1" ht="15" customHeight="1" x14ac:dyDescent="0.25">
      <c r="A75" s="37">
        <v>67</v>
      </c>
      <c r="B75" s="36">
        <f>SUBTOTAL(103,$C$9:C75)</f>
        <v>67</v>
      </c>
      <c r="C75" s="68" t="s">
        <v>433</v>
      </c>
      <c r="D75" s="81"/>
      <c r="E75" s="74"/>
      <c r="F75" s="75"/>
      <c r="G75" s="75"/>
      <c r="H75" s="75"/>
      <c r="I75" s="36"/>
      <c r="J75" s="36"/>
      <c r="K75" s="66"/>
      <c r="L75" s="65"/>
      <c r="M75" s="66"/>
      <c r="N75" s="66"/>
      <c r="O75" s="66"/>
      <c r="P75" s="57"/>
      <c r="Q75" s="67"/>
      <c r="R75" s="85"/>
      <c r="S75" s="85"/>
    </row>
    <row r="76" spans="1:19" ht="15" customHeight="1" x14ac:dyDescent="0.25">
      <c r="A76" s="37">
        <v>68</v>
      </c>
      <c r="B76" s="36">
        <f>SUBTOTAL(103,$C$9:C76)</f>
        <v>68</v>
      </c>
      <c r="C76" s="198" t="s">
        <v>347</v>
      </c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200"/>
      <c r="R76" s="117"/>
      <c r="S76" s="85"/>
    </row>
    <row r="77" spans="1:19" ht="12.75" customHeight="1" x14ac:dyDescent="0.25">
      <c r="A77" s="37">
        <v>69</v>
      </c>
      <c r="B77" s="36">
        <f>SUBTOTAL(103,$C$9:C77)</f>
        <v>69</v>
      </c>
      <c r="C77" s="98" t="s">
        <v>302</v>
      </c>
      <c r="D77" s="99"/>
      <c r="E77" s="99"/>
      <c r="F77" s="99"/>
      <c r="G77" s="78">
        <v>1</v>
      </c>
      <c r="H77" s="78"/>
      <c r="I77" s="99"/>
      <c r="J77" s="102"/>
      <c r="K77" s="123"/>
      <c r="L77" s="103"/>
      <c r="M77" s="104"/>
      <c r="N77" s="104"/>
      <c r="O77" s="104"/>
      <c r="P77" s="105"/>
      <c r="Q77" s="67"/>
      <c r="R77" s="85"/>
      <c r="S77" s="85"/>
    </row>
    <row r="78" spans="1:19" x14ac:dyDescent="0.25">
      <c r="A78" s="37">
        <v>70</v>
      </c>
      <c r="B78" s="36">
        <f>SUBTOTAL(103,$C$9:C78)</f>
        <v>70</v>
      </c>
      <c r="C78" s="76" t="s">
        <v>193</v>
      </c>
      <c r="D78" s="76"/>
      <c r="E78" s="124" t="s">
        <v>434</v>
      </c>
      <c r="F78" s="124" t="s">
        <v>434</v>
      </c>
      <c r="G78" s="67" t="e">
        <f>VLOOKUP(A78,#REF!,7,0)</f>
        <v>#REF!</v>
      </c>
      <c r="H78" s="67"/>
      <c r="I78" s="67" t="e">
        <f>VLOOKUP(A78,#REF!,9,0)</f>
        <v>#REF!</v>
      </c>
      <c r="J78" s="67" t="e">
        <f>VLOOKUP(A78,#REF!,10,0)</f>
        <v>#REF!</v>
      </c>
      <c r="K78" s="122" t="e">
        <f>VLOOKUP(A78,#REF!,11,0)</f>
        <v>#REF!</v>
      </c>
      <c r="L78" s="96" t="e">
        <f>VLOOKUP(A78,#REF!,12,0)</f>
        <v>#REF!</v>
      </c>
      <c r="M78" s="66" t="e">
        <f t="shared" ref="M78" si="9">K78*L78+K78</f>
        <v>#REF!</v>
      </c>
      <c r="N78" s="66" t="e">
        <f t="shared" ref="N78" si="10">K78*I78</f>
        <v>#REF!</v>
      </c>
      <c r="O78" s="66" t="e">
        <f t="shared" ref="O78" si="11">M78*I78</f>
        <v>#REF!</v>
      </c>
      <c r="P78" s="67" t="e">
        <f>VLOOKUP(A78,#REF!,16,0)</f>
        <v>#REF!</v>
      </c>
      <c r="Q78" s="67" t="e">
        <f>VLOOKUP(A78,#REF!,17,0)</f>
        <v>#REF!</v>
      </c>
      <c r="R78" s="125"/>
      <c r="S78" s="125" t="e">
        <f>#REF!</f>
        <v>#REF!</v>
      </c>
    </row>
    <row r="79" spans="1:19" x14ac:dyDescent="0.25">
      <c r="A79" s="37">
        <v>71</v>
      </c>
      <c r="B79" s="36">
        <f>SUBTOTAL(103,$C$9:C79)</f>
        <v>71</v>
      </c>
      <c r="C79" s="71" t="s">
        <v>194</v>
      </c>
      <c r="D79" s="71"/>
      <c r="E79" s="124" t="s">
        <v>434</v>
      </c>
      <c r="F79" s="124" t="s">
        <v>434</v>
      </c>
      <c r="G79" s="67" t="e">
        <f>VLOOKUP(A79,#REF!,7,0)</f>
        <v>#REF!</v>
      </c>
      <c r="H79" s="67"/>
      <c r="I79" s="67" t="e">
        <f>VLOOKUP(A79,#REF!,9,0)</f>
        <v>#REF!</v>
      </c>
      <c r="J79" s="67" t="e">
        <f>VLOOKUP(A79,#REF!,10,0)</f>
        <v>#REF!</v>
      </c>
      <c r="K79" s="122" t="e">
        <f>VLOOKUP(A79,#REF!,11,0)</f>
        <v>#REF!</v>
      </c>
      <c r="L79" s="96" t="e">
        <f>VLOOKUP(A79,#REF!,12,0)</f>
        <v>#REF!</v>
      </c>
      <c r="M79" s="66" t="e">
        <f t="shared" ref="M79:M142" si="12">K79*L79+K79</f>
        <v>#REF!</v>
      </c>
      <c r="N79" s="66" t="e">
        <f t="shared" ref="N79:N142" si="13">K79*I79</f>
        <v>#REF!</v>
      </c>
      <c r="O79" s="66" t="e">
        <f t="shared" ref="O79:O142" si="14">M79*I79</f>
        <v>#REF!</v>
      </c>
      <c r="P79" s="67" t="e">
        <f>VLOOKUP(A79,#REF!,16,0)</f>
        <v>#REF!</v>
      </c>
      <c r="Q79" s="67" t="e">
        <f>VLOOKUP(A79,#REF!,17,0)</f>
        <v>#REF!</v>
      </c>
      <c r="R79" s="125"/>
      <c r="S79" s="125">
        <f>AU76/2400*2</f>
        <v>0</v>
      </c>
    </row>
    <row r="80" spans="1:19" x14ac:dyDescent="0.25">
      <c r="A80" s="37">
        <v>72</v>
      </c>
      <c r="B80" s="36">
        <f>SUBTOTAL(103,$C$9:C80)</f>
        <v>72</v>
      </c>
      <c r="C80" s="76" t="s">
        <v>195</v>
      </c>
      <c r="D80" s="76"/>
      <c r="E80" s="124" t="s">
        <v>434</v>
      </c>
      <c r="F80" s="124" t="s">
        <v>434</v>
      </c>
      <c r="G80" s="67" t="e">
        <f>VLOOKUP(A80,#REF!,7,0)</f>
        <v>#REF!</v>
      </c>
      <c r="H80" s="67"/>
      <c r="I80" s="67" t="e">
        <f>VLOOKUP(A80,#REF!,9,0)</f>
        <v>#REF!</v>
      </c>
      <c r="J80" s="67" t="e">
        <f>VLOOKUP(A80,#REF!,10,0)</f>
        <v>#REF!</v>
      </c>
      <c r="K80" s="122" t="e">
        <f>VLOOKUP(A80,#REF!,11,0)</f>
        <v>#REF!</v>
      </c>
      <c r="L80" s="96" t="e">
        <f>VLOOKUP(A80,#REF!,12,0)</f>
        <v>#REF!</v>
      </c>
      <c r="M80" s="66" t="e">
        <f t="shared" si="12"/>
        <v>#REF!</v>
      </c>
      <c r="N80" s="66" t="e">
        <f t="shared" si="13"/>
        <v>#REF!</v>
      </c>
      <c r="O80" s="66" t="e">
        <f t="shared" si="14"/>
        <v>#REF!</v>
      </c>
      <c r="P80" s="67" t="e">
        <f>VLOOKUP(A80,#REF!,16,0)</f>
        <v>#REF!</v>
      </c>
      <c r="Q80" s="67" t="e">
        <f>VLOOKUP(A80,#REF!,17,0)</f>
        <v>#REF!</v>
      </c>
      <c r="R80" s="125"/>
      <c r="S80" s="125" t="e">
        <f>#REF!</f>
        <v>#REF!</v>
      </c>
    </row>
    <row r="81" spans="1:19" x14ac:dyDescent="0.25">
      <c r="A81" s="37">
        <v>73</v>
      </c>
      <c r="B81" s="36">
        <f>SUBTOTAL(103,$C$9:C81)</f>
        <v>73</v>
      </c>
      <c r="C81" s="76" t="s">
        <v>196</v>
      </c>
      <c r="D81" s="76"/>
      <c r="E81" s="124" t="s">
        <v>434</v>
      </c>
      <c r="F81" s="124" t="s">
        <v>434</v>
      </c>
      <c r="G81" s="67" t="e">
        <f>VLOOKUP(A81,#REF!,7,0)</f>
        <v>#REF!</v>
      </c>
      <c r="H81" s="67"/>
      <c r="I81" s="67" t="e">
        <f>VLOOKUP(A81,#REF!,9,0)</f>
        <v>#REF!</v>
      </c>
      <c r="J81" s="67" t="e">
        <f>VLOOKUP(A81,#REF!,10,0)</f>
        <v>#REF!</v>
      </c>
      <c r="K81" s="122" t="e">
        <f>VLOOKUP(A81,#REF!,11,0)</f>
        <v>#REF!</v>
      </c>
      <c r="L81" s="96" t="e">
        <f>VLOOKUP(A81,#REF!,12,0)</f>
        <v>#REF!</v>
      </c>
      <c r="M81" s="66" t="e">
        <f t="shared" si="12"/>
        <v>#REF!</v>
      </c>
      <c r="N81" s="66" t="e">
        <f t="shared" si="13"/>
        <v>#REF!</v>
      </c>
      <c r="O81" s="66" t="e">
        <f t="shared" si="14"/>
        <v>#REF!</v>
      </c>
      <c r="P81" s="67" t="e">
        <f>VLOOKUP(A81,#REF!,16,0)</f>
        <v>#REF!</v>
      </c>
      <c r="Q81" s="67" t="e">
        <f>VLOOKUP(A81,#REF!,17,0)</f>
        <v>#REF!</v>
      </c>
      <c r="R81" s="125"/>
      <c r="S81" s="125" t="e">
        <f>#REF!</f>
        <v>#REF!</v>
      </c>
    </row>
    <row r="82" spans="1:19" x14ac:dyDescent="0.25">
      <c r="A82" s="37">
        <v>74</v>
      </c>
      <c r="B82" s="36">
        <f>SUBTOTAL(103,$C$9:C82)</f>
        <v>74</v>
      </c>
      <c r="C82" s="71" t="s">
        <v>197</v>
      </c>
      <c r="D82" s="71"/>
      <c r="E82" s="124" t="s">
        <v>434</v>
      </c>
      <c r="F82" s="124" t="s">
        <v>434</v>
      </c>
      <c r="G82" s="67" t="e">
        <f>VLOOKUP(A82,#REF!,7,0)</f>
        <v>#REF!</v>
      </c>
      <c r="H82" s="67"/>
      <c r="I82" s="67" t="e">
        <f>VLOOKUP(A82,#REF!,9,0)</f>
        <v>#REF!</v>
      </c>
      <c r="J82" s="67" t="e">
        <f>VLOOKUP(A82,#REF!,10,0)</f>
        <v>#REF!</v>
      </c>
      <c r="K82" s="122" t="e">
        <f>VLOOKUP(A82,#REF!,11,0)</f>
        <v>#REF!</v>
      </c>
      <c r="L82" s="96" t="e">
        <f>VLOOKUP(A82,#REF!,12,0)</f>
        <v>#REF!</v>
      </c>
      <c r="M82" s="66" t="e">
        <f t="shared" si="12"/>
        <v>#REF!</v>
      </c>
      <c r="N82" s="66" t="e">
        <f t="shared" si="13"/>
        <v>#REF!</v>
      </c>
      <c r="O82" s="66" t="e">
        <f t="shared" si="14"/>
        <v>#REF!</v>
      </c>
      <c r="P82" s="67" t="e">
        <f>VLOOKUP(A82,#REF!,16,0)</f>
        <v>#REF!</v>
      </c>
      <c r="Q82" s="67" t="e">
        <f>VLOOKUP(A82,#REF!,17,0)</f>
        <v>#REF!</v>
      </c>
      <c r="R82" s="125"/>
      <c r="S82" s="125">
        <v>4.3</v>
      </c>
    </row>
    <row r="83" spans="1:19" x14ac:dyDescent="0.25">
      <c r="A83" s="37">
        <v>75</v>
      </c>
      <c r="B83" s="36">
        <f>SUBTOTAL(103,$C$9:C83)</f>
        <v>75</v>
      </c>
      <c r="C83" s="76" t="s">
        <v>346</v>
      </c>
      <c r="D83" s="76"/>
      <c r="E83" s="124" t="s">
        <v>434</v>
      </c>
      <c r="F83" s="124" t="s">
        <v>434</v>
      </c>
      <c r="G83" s="67" t="e">
        <f>VLOOKUP(A83,#REF!,7,0)</f>
        <v>#REF!</v>
      </c>
      <c r="H83" s="67"/>
      <c r="I83" s="67" t="e">
        <f>VLOOKUP(A83,#REF!,9,0)</f>
        <v>#REF!</v>
      </c>
      <c r="J83" s="67" t="e">
        <f>VLOOKUP(A83,#REF!,10,0)</f>
        <v>#REF!</v>
      </c>
      <c r="K83" s="122" t="e">
        <f>VLOOKUP(A83,#REF!,11,0)</f>
        <v>#REF!</v>
      </c>
      <c r="L83" s="96" t="e">
        <f>VLOOKUP(A83,#REF!,12,0)</f>
        <v>#REF!</v>
      </c>
      <c r="M83" s="66" t="e">
        <f t="shared" si="12"/>
        <v>#REF!</v>
      </c>
      <c r="N83" s="66" t="e">
        <f t="shared" si="13"/>
        <v>#REF!</v>
      </c>
      <c r="O83" s="66" t="e">
        <f t="shared" si="14"/>
        <v>#REF!</v>
      </c>
      <c r="P83" s="67" t="e">
        <f>VLOOKUP(A83,#REF!,16,0)</f>
        <v>#REF!</v>
      </c>
      <c r="Q83" s="67" t="e">
        <f>VLOOKUP(A83,#REF!,17,0)</f>
        <v>#REF!</v>
      </c>
      <c r="R83" s="125"/>
      <c r="S83" s="125" t="e">
        <f>#REF!</f>
        <v>#REF!</v>
      </c>
    </row>
    <row r="84" spans="1:19" x14ac:dyDescent="0.25">
      <c r="A84" s="37">
        <v>76</v>
      </c>
      <c r="B84" s="36">
        <f>SUBTOTAL(103,$C$9:C84)</f>
        <v>76</v>
      </c>
      <c r="C84" s="76" t="s">
        <v>198</v>
      </c>
      <c r="D84" s="76"/>
      <c r="E84" s="124" t="s">
        <v>434</v>
      </c>
      <c r="F84" s="124" t="s">
        <v>434</v>
      </c>
      <c r="G84" s="67" t="e">
        <f>VLOOKUP(A84,#REF!,7,0)</f>
        <v>#REF!</v>
      </c>
      <c r="H84" s="67"/>
      <c r="I84" s="67" t="e">
        <f>VLOOKUP(A84,#REF!,9,0)</f>
        <v>#REF!</v>
      </c>
      <c r="J84" s="67" t="e">
        <f>VLOOKUP(A84,#REF!,10,0)</f>
        <v>#REF!</v>
      </c>
      <c r="K84" s="122" t="e">
        <f>VLOOKUP(A84,#REF!,11,0)</f>
        <v>#REF!</v>
      </c>
      <c r="L84" s="96" t="e">
        <f>VLOOKUP(A84,#REF!,12,0)</f>
        <v>#REF!</v>
      </c>
      <c r="M84" s="66" t="e">
        <f t="shared" si="12"/>
        <v>#REF!</v>
      </c>
      <c r="N84" s="66" t="e">
        <f t="shared" si="13"/>
        <v>#REF!</v>
      </c>
      <c r="O84" s="66" t="e">
        <f t="shared" si="14"/>
        <v>#REF!</v>
      </c>
      <c r="P84" s="67" t="e">
        <f>VLOOKUP(A84,#REF!,16,0)</f>
        <v>#REF!</v>
      </c>
      <c r="Q84" s="67" t="e">
        <f>VLOOKUP(A84,#REF!,17,0)</f>
        <v>#REF!</v>
      </c>
      <c r="R84" s="125">
        <f>IV63+(1.3*$AG$3)</f>
        <v>0</v>
      </c>
      <c r="S84" s="125">
        <v>2.5</v>
      </c>
    </row>
    <row r="85" spans="1:19" x14ac:dyDescent="0.25">
      <c r="A85" s="37">
        <v>77</v>
      </c>
      <c r="B85" s="36">
        <f>SUBTOTAL(103,$C$9:C85)</f>
        <v>77</v>
      </c>
      <c r="C85" s="76" t="s">
        <v>200</v>
      </c>
      <c r="D85" s="76"/>
      <c r="E85" s="124" t="s">
        <v>434</v>
      </c>
      <c r="F85" s="124" t="s">
        <v>434</v>
      </c>
      <c r="G85" s="67" t="e">
        <f>VLOOKUP(A85,#REF!,7,0)</f>
        <v>#REF!</v>
      </c>
      <c r="H85" s="67"/>
      <c r="I85" s="67" t="e">
        <f>VLOOKUP(A85,#REF!,9,0)</f>
        <v>#REF!</v>
      </c>
      <c r="J85" s="67" t="e">
        <f>VLOOKUP(A85,#REF!,10,0)</f>
        <v>#REF!</v>
      </c>
      <c r="K85" s="122" t="e">
        <f>VLOOKUP(A85,#REF!,11,0)</f>
        <v>#REF!</v>
      </c>
      <c r="L85" s="96" t="e">
        <f>VLOOKUP(A85,#REF!,12,0)</f>
        <v>#REF!</v>
      </c>
      <c r="M85" s="66" t="e">
        <f t="shared" si="12"/>
        <v>#REF!</v>
      </c>
      <c r="N85" s="66" t="e">
        <f t="shared" si="13"/>
        <v>#REF!</v>
      </c>
      <c r="O85" s="66" t="e">
        <f t="shared" si="14"/>
        <v>#REF!</v>
      </c>
      <c r="P85" s="67" t="e">
        <f>VLOOKUP(A85,#REF!,16,0)</f>
        <v>#REF!</v>
      </c>
      <c r="Q85" s="67" t="e">
        <f>VLOOKUP(A85,#REF!,17,0)</f>
        <v>#REF!</v>
      </c>
      <c r="R85" s="125"/>
      <c r="S85" s="125">
        <f>ROUNDUP(52*AG3/10,0)</f>
        <v>0</v>
      </c>
    </row>
    <row r="86" spans="1:19" x14ac:dyDescent="0.25">
      <c r="A86" s="37">
        <v>78</v>
      </c>
      <c r="B86" s="36">
        <f>SUBTOTAL(103,$C$9:C86)</f>
        <v>78</v>
      </c>
      <c r="C86" s="71" t="s">
        <v>201</v>
      </c>
      <c r="D86" s="71"/>
      <c r="E86" s="124" t="s">
        <v>434</v>
      </c>
      <c r="F86" s="124" t="s">
        <v>434</v>
      </c>
      <c r="G86" s="67" t="e">
        <f>VLOOKUP(A86,#REF!,7,0)</f>
        <v>#REF!</v>
      </c>
      <c r="H86" s="67"/>
      <c r="I86" s="67" t="e">
        <f>VLOOKUP(A86,#REF!,9,0)</f>
        <v>#REF!</v>
      </c>
      <c r="J86" s="67" t="e">
        <f>VLOOKUP(A86,#REF!,10,0)</f>
        <v>#REF!</v>
      </c>
      <c r="K86" s="122" t="e">
        <f>VLOOKUP(A86,#REF!,11,0)</f>
        <v>#REF!</v>
      </c>
      <c r="L86" s="96" t="e">
        <f>VLOOKUP(A86,#REF!,12,0)</f>
        <v>#REF!</v>
      </c>
      <c r="M86" s="66" t="e">
        <f t="shared" si="12"/>
        <v>#REF!</v>
      </c>
      <c r="N86" s="66" t="e">
        <f t="shared" si="13"/>
        <v>#REF!</v>
      </c>
      <c r="O86" s="66" t="e">
        <f t="shared" si="14"/>
        <v>#REF!</v>
      </c>
      <c r="P86" s="67" t="e">
        <f>VLOOKUP(A86,#REF!,16,0)</f>
        <v>#REF!</v>
      </c>
      <c r="Q86" s="67" t="e">
        <f>VLOOKUP(A86,#REF!,17,0)</f>
        <v>#REF!</v>
      </c>
      <c r="R86" s="125"/>
      <c r="S86" s="125" t="e">
        <f>#REF!</f>
        <v>#REF!</v>
      </c>
    </row>
    <row r="87" spans="1:19" x14ac:dyDescent="0.25">
      <c r="A87" s="37">
        <v>79</v>
      </c>
      <c r="B87" s="36">
        <f>SUBTOTAL(103,$C$9:C87)</f>
        <v>79</v>
      </c>
      <c r="C87" s="72" t="s">
        <v>202</v>
      </c>
      <c r="D87" s="72"/>
      <c r="E87" s="124" t="s">
        <v>434</v>
      </c>
      <c r="F87" s="124" t="s">
        <v>434</v>
      </c>
      <c r="G87" s="67" t="e">
        <f>VLOOKUP(A87,#REF!,7,0)</f>
        <v>#REF!</v>
      </c>
      <c r="H87" s="67"/>
      <c r="I87" s="67" t="e">
        <f>VLOOKUP(A87,#REF!,9,0)</f>
        <v>#REF!</v>
      </c>
      <c r="J87" s="67" t="e">
        <f>VLOOKUP(A87,#REF!,10,0)</f>
        <v>#REF!</v>
      </c>
      <c r="K87" s="122" t="e">
        <f>VLOOKUP(A87,#REF!,11,0)</f>
        <v>#REF!</v>
      </c>
      <c r="L87" s="96" t="e">
        <f>VLOOKUP(A87,#REF!,12,0)</f>
        <v>#REF!</v>
      </c>
      <c r="M87" s="66" t="e">
        <f t="shared" si="12"/>
        <v>#REF!</v>
      </c>
      <c r="N87" s="66" t="e">
        <f t="shared" si="13"/>
        <v>#REF!</v>
      </c>
      <c r="O87" s="66" t="e">
        <f t="shared" si="14"/>
        <v>#REF!</v>
      </c>
      <c r="P87" s="67" t="e">
        <f>VLOOKUP(A87,#REF!,16,0)</f>
        <v>#REF!</v>
      </c>
      <c r="Q87" s="67" t="e">
        <f>VLOOKUP(A87,#REF!,17,0)</f>
        <v>#REF!</v>
      </c>
      <c r="R87" s="125"/>
      <c r="S87" s="125" t="e">
        <f>#REF!</f>
        <v>#REF!</v>
      </c>
    </row>
    <row r="88" spans="1:19" x14ac:dyDescent="0.25">
      <c r="A88" s="37">
        <v>80</v>
      </c>
      <c r="B88" s="36">
        <f>SUBTOTAL(103,$C$9:C88)</f>
        <v>80</v>
      </c>
      <c r="C88" s="76" t="s">
        <v>199</v>
      </c>
      <c r="D88" s="76"/>
      <c r="E88" s="124" t="s">
        <v>434</v>
      </c>
      <c r="F88" s="124" t="s">
        <v>434</v>
      </c>
      <c r="G88" s="67" t="e">
        <f>VLOOKUP(A88,#REF!,7,0)</f>
        <v>#REF!</v>
      </c>
      <c r="H88" s="67"/>
      <c r="I88" s="67" t="e">
        <f>VLOOKUP(A88,#REF!,9,0)</f>
        <v>#REF!</v>
      </c>
      <c r="J88" s="67" t="e">
        <f>VLOOKUP(A88,#REF!,10,0)</f>
        <v>#REF!</v>
      </c>
      <c r="K88" s="122" t="e">
        <f>VLOOKUP(A88,#REF!,11,0)</f>
        <v>#REF!</v>
      </c>
      <c r="L88" s="96" t="e">
        <f>VLOOKUP(A88,#REF!,12,0)</f>
        <v>#REF!</v>
      </c>
      <c r="M88" s="66" t="e">
        <f t="shared" si="12"/>
        <v>#REF!</v>
      </c>
      <c r="N88" s="66" t="e">
        <f t="shared" si="13"/>
        <v>#REF!</v>
      </c>
      <c r="O88" s="66" t="e">
        <f t="shared" si="14"/>
        <v>#REF!</v>
      </c>
      <c r="P88" s="67" t="e">
        <f>VLOOKUP(A88,#REF!,16,0)</f>
        <v>#REF!</v>
      </c>
      <c r="Q88" s="67" t="e">
        <f>VLOOKUP(A88,#REF!,17,0)</f>
        <v>#REF!</v>
      </c>
      <c r="R88" s="125"/>
      <c r="S88" s="125"/>
    </row>
    <row r="89" spans="1:19" s="83" customFormat="1" x14ac:dyDescent="0.25">
      <c r="A89" s="37">
        <v>81</v>
      </c>
      <c r="B89" s="36">
        <f>SUBTOTAL(103,$C$9:C89)</f>
        <v>81</v>
      </c>
      <c r="C89" s="76" t="s">
        <v>307</v>
      </c>
      <c r="D89" s="76"/>
      <c r="E89" s="124" t="s">
        <v>434</v>
      </c>
      <c r="F89" s="124" t="s">
        <v>434</v>
      </c>
      <c r="G89" s="67" t="e">
        <f>VLOOKUP(A89,#REF!,7,0)</f>
        <v>#REF!</v>
      </c>
      <c r="H89" s="67"/>
      <c r="I89" s="67" t="e">
        <f>VLOOKUP(A89,#REF!,9,0)</f>
        <v>#REF!</v>
      </c>
      <c r="J89" s="67" t="e">
        <f>VLOOKUP(A89,#REF!,10,0)</f>
        <v>#REF!</v>
      </c>
      <c r="K89" s="122" t="e">
        <f>VLOOKUP(A89,#REF!,11,0)</f>
        <v>#REF!</v>
      </c>
      <c r="L89" s="96" t="e">
        <f>VLOOKUP(A89,#REF!,12,0)</f>
        <v>#REF!</v>
      </c>
      <c r="M89" s="66" t="e">
        <f t="shared" si="12"/>
        <v>#REF!</v>
      </c>
      <c r="N89" s="66" t="e">
        <f t="shared" si="13"/>
        <v>#REF!</v>
      </c>
      <c r="O89" s="66" t="e">
        <f t="shared" si="14"/>
        <v>#REF!</v>
      </c>
      <c r="P89" s="67" t="e">
        <f>VLOOKUP(A89,#REF!,16,0)</f>
        <v>#REF!</v>
      </c>
      <c r="Q89" s="67" t="e">
        <f>VLOOKUP(A89,#REF!,17,0)</f>
        <v>#REF!</v>
      </c>
      <c r="R89" s="125"/>
      <c r="S89" s="125"/>
    </row>
    <row r="90" spans="1:19" x14ac:dyDescent="0.25">
      <c r="A90" s="37">
        <v>82</v>
      </c>
      <c r="B90" s="36">
        <f>SUBTOTAL(103,$C$9:C90)</f>
        <v>82</v>
      </c>
      <c r="C90" s="76" t="s">
        <v>308</v>
      </c>
      <c r="D90" s="76"/>
      <c r="E90" s="124" t="s">
        <v>434</v>
      </c>
      <c r="F90" s="124" t="s">
        <v>434</v>
      </c>
      <c r="G90" s="67" t="e">
        <f>VLOOKUP(A90,#REF!,7,0)</f>
        <v>#REF!</v>
      </c>
      <c r="H90" s="67"/>
      <c r="I90" s="67" t="e">
        <f>VLOOKUP(A90,#REF!,9,0)</f>
        <v>#REF!</v>
      </c>
      <c r="J90" s="67" t="e">
        <f>VLOOKUP(A90,#REF!,10,0)</f>
        <v>#REF!</v>
      </c>
      <c r="K90" s="122" t="e">
        <f>VLOOKUP(A90,#REF!,11,0)</f>
        <v>#REF!</v>
      </c>
      <c r="L90" s="96" t="e">
        <f>VLOOKUP(A90,#REF!,12,0)</f>
        <v>#REF!</v>
      </c>
      <c r="M90" s="66" t="e">
        <f t="shared" si="12"/>
        <v>#REF!</v>
      </c>
      <c r="N90" s="66" t="e">
        <f t="shared" si="13"/>
        <v>#REF!</v>
      </c>
      <c r="O90" s="66" t="e">
        <f t="shared" si="14"/>
        <v>#REF!</v>
      </c>
      <c r="P90" s="67" t="e">
        <f>VLOOKUP(A90,#REF!,16,0)</f>
        <v>#REF!</v>
      </c>
      <c r="Q90" s="67" t="e">
        <f>VLOOKUP(A90,#REF!,17,0)</f>
        <v>#REF!</v>
      </c>
      <c r="R90" s="125"/>
      <c r="S90" s="125"/>
    </row>
    <row r="91" spans="1:19" s="83" customFormat="1" x14ac:dyDescent="0.25">
      <c r="A91" s="37">
        <v>83</v>
      </c>
      <c r="B91" s="36">
        <f>SUBTOTAL(103,$C$9:C91)</f>
        <v>83</v>
      </c>
      <c r="C91" s="76" t="s">
        <v>309</v>
      </c>
      <c r="D91" s="76"/>
      <c r="E91" s="124" t="s">
        <v>434</v>
      </c>
      <c r="F91" s="124" t="s">
        <v>434</v>
      </c>
      <c r="G91" s="67" t="e">
        <f>VLOOKUP(A91,#REF!,7,0)</f>
        <v>#REF!</v>
      </c>
      <c r="H91" s="67"/>
      <c r="I91" s="67" t="e">
        <f>VLOOKUP(A91,#REF!,9,0)</f>
        <v>#REF!</v>
      </c>
      <c r="J91" s="67" t="e">
        <f>VLOOKUP(A91,#REF!,10,0)</f>
        <v>#REF!</v>
      </c>
      <c r="K91" s="122" t="e">
        <f>VLOOKUP(A91,#REF!,11,0)</f>
        <v>#REF!</v>
      </c>
      <c r="L91" s="96" t="e">
        <f>VLOOKUP(A91,#REF!,12,0)</f>
        <v>#REF!</v>
      </c>
      <c r="M91" s="66" t="e">
        <f t="shared" si="12"/>
        <v>#REF!</v>
      </c>
      <c r="N91" s="66" t="e">
        <f t="shared" si="13"/>
        <v>#REF!</v>
      </c>
      <c r="O91" s="66" t="e">
        <f t="shared" si="14"/>
        <v>#REF!</v>
      </c>
      <c r="P91" s="67" t="e">
        <f>VLOOKUP(A91,#REF!,16,0)</f>
        <v>#REF!</v>
      </c>
      <c r="Q91" s="67" t="e">
        <f>VLOOKUP(A91,#REF!,17,0)</f>
        <v>#REF!</v>
      </c>
      <c r="R91" s="125"/>
      <c r="S91" s="125"/>
    </row>
    <row r="92" spans="1:19" x14ac:dyDescent="0.25">
      <c r="A92" s="37">
        <v>84</v>
      </c>
      <c r="B92" s="36">
        <f>SUBTOTAL(103,$C$9:C92)</f>
        <v>84</v>
      </c>
      <c r="C92" s="76" t="s">
        <v>310</v>
      </c>
      <c r="D92" s="76"/>
      <c r="E92" s="124" t="s">
        <v>434</v>
      </c>
      <c r="F92" s="124" t="s">
        <v>434</v>
      </c>
      <c r="G92" s="67" t="e">
        <f>VLOOKUP(A92,#REF!,7,0)</f>
        <v>#REF!</v>
      </c>
      <c r="H92" s="67"/>
      <c r="I92" s="67" t="e">
        <f>VLOOKUP(A92,#REF!,9,0)</f>
        <v>#REF!</v>
      </c>
      <c r="J92" s="67" t="e">
        <f>VLOOKUP(A92,#REF!,10,0)</f>
        <v>#REF!</v>
      </c>
      <c r="K92" s="122" t="e">
        <f>VLOOKUP(A92,#REF!,11,0)</f>
        <v>#REF!</v>
      </c>
      <c r="L92" s="96" t="e">
        <f>VLOOKUP(A92,#REF!,12,0)</f>
        <v>#REF!</v>
      </c>
      <c r="M92" s="66" t="e">
        <f t="shared" si="12"/>
        <v>#REF!</v>
      </c>
      <c r="N92" s="66" t="e">
        <f t="shared" si="13"/>
        <v>#REF!</v>
      </c>
      <c r="O92" s="66" t="e">
        <f t="shared" si="14"/>
        <v>#REF!</v>
      </c>
      <c r="P92" s="67" t="e">
        <f>VLOOKUP(A92,#REF!,16,0)</f>
        <v>#REF!</v>
      </c>
      <c r="Q92" s="67" t="e">
        <f>VLOOKUP(A92,#REF!,17,0)</f>
        <v>#REF!</v>
      </c>
      <c r="R92" s="125"/>
      <c r="S92" s="125"/>
    </row>
    <row r="93" spans="1:19" s="83" customFormat="1" x14ac:dyDescent="0.25">
      <c r="A93" s="37">
        <v>85</v>
      </c>
      <c r="B93" s="36">
        <f>SUBTOTAL(103,$C$9:C93)</f>
        <v>85</v>
      </c>
      <c r="C93" s="76" t="s">
        <v>311</v>
      </c>
      <c r="D93" s="76"/>
      <c r="E93" s="124" t="s">
        <v>434</v>
      </c>
      <c r="F93" s="124" t="s">
        <v>434</v>
      </c>
      <c r="G93" s="67" t="e">
        <f>VLOOKUP(A93,#REF!,7,0)</f>
        <v>#REF!</v>
      </c>
      <c r="H93" s="67"/>
      <c r="I93" s="67" t="e">
        <f>VLOOKUP(A93,#REF!,9,0)</f>
        <v>#REF!</v>
      </c>
      <c r="J93" s="67" t="e">
        <f>VLOOKUP(A93,#REF!,10,0)</f>
        <v>#REF!</v>
      </c>
      <c r="K93" s="122" t="e">
        <f>VLOOKUP(A93,#REF!,11,0)</f>
        <v>#REF!</v>
      </c>
      <c r="L93" s="96" t="e">
        <f>VLOOKUP(A93,#REF!,12,0)</f>
        <v>#REF!</v>
      </c>
      <c r="M93" s="66" t="e">
        <f t="shared" si="12"/>
        <v>#REF!</v>
      </c>
      <c r="N93" s="66" t="e">
        <f t="shared" si="13"/>
        <v>#REF!</v>
      </c>
      <c r="O93" s="66" t="e">
        <f t="shared" si="14"/>
        <v>#REF!</v>
      </c>
      <c r="P93" s="67" t="e">
        <f>VLOOKUP(A93,#REF!,16,0)</f>
        <v>#REF!</v>
      </c>
      <c r="Q93" s="67" t="e">
        <f>VLOOKUP(A93,#REF!,17,0)</f>
        <v>#REF!</v>
      </c>
      <c r="R93" s="125"/>
      <c r="S93" s="125"/>
    </row>
    <row r="94" spans="1:19" x14ac:dyDescent="0.25">
      <c r="A94" s="37">
        <v>86</v>
      </c>
      <c r="B94" s="36">
        <f>SUBTOTAL(103,$C$9:C94)</f>
        <v>86</v>
      </c>
      <c r="C94" s="76" t="s">
        <v>312</v>
      </c>
      <c r="D94" s="76"/>
      <c r="E94" s="124" t="s">
        <v>434</v>
      </c>
      <c r="F94" s="124" t="s">
        <v>434</v>
      </c>
      <c r="G94" s="67" t="e">
        <f>VLOOKUP(A94,#REF!,7,0)</f>
        <v>#REF!</v>
      </c>
      <c r="H94" s="67"/>
      <c r="I94" s="67" t="e">
        <f>VLOOKUP(A94,#REF!,9,0)</f>
        <v>#REF!</v>
      </c>
      <c r="J94" s="67" t="e">
        <f>VLOOKUP(A94,#REF!,10,0)</f>
        <v>#REF!</v>
      </c>
      <c r="K94" s="122" t="e">
        <f>VLOOKUP(A94,#REF!,11,0)</f>
        <v>#REF!</v>
      </c>
      <c r="L94" s="96" t="e">
        <f>VLOOKUP(A94,#REF!,12,0)</f>
        <v>#REF!</v>
      </c>
      <c r="M94" s="66" t="e">
        <f t="shared" si="12"/>
        <v>#REF!</v>
      </c>
      <c r="N94" s="66" t="e">
        <f t="shared" si="13"/>
        <v>#REF!</v>
      </c>
      <c r="O94" s="66" t="e">
        <f t="shared" si="14"/>
        <v>#REF!</v>
      </c>
      <c r="P94" s="67" t="e">
        <f>VLOOKUP(A94,#REF!,16,0)</f>
        <v>#REF!</v>
      </c>
      <c r="Q94" s="67" t="e">
        <f>VLOOKUP(A94,#REF!,17,0)</f>
        <v>#REF!</v>
      </c>
      <c r="R94" s="125"/>
      <c r="S94" s="125"/>
    </row>
    <row r="95" spans="1:19" s="83" customFormat="1" x14ac:dyDescent="0.25">
      <c r="A95" s="37">
        <v>87</v>
      </c>
      <c r="B95" s="36">
        <f>SUBTOTAL(103,$C$9:C95)</f>
        <v>87</v>
      </c>
      <c r="C95" s="76" t="s">
        <v>313</v>
      </c>
      <c r="D95" s="76"/>
      <c r="E95" s="124" t="s">
        <v>434</v>
      </c>
      <c r="F95" s="124" t="s">
        <v>434</v>
      </c>
      <c r="G95" s="67" t="e">
        <f>VLOOKUP(A95,#REF!,7,0)</f>
        <v>#REF!</v>
      </c>
      <c r="H95" s="67"/>
      <c r="I95" s="67" t="e">
        <f>VLOOKUP(A95,#REF!,9,0)</f>
        <v>#REF!</v>
      </c>
      <c r="J95" s="67" t="e">
        <f>VLOOKUP(A95,#REF!,10,0)</f>
        <v>#REF!</v>
      </c>
      <c r="K95" s="122" t="e">
        <f>VLOOKUP(A95,#REF!,11,0)</f>
        <v>#REF!</v>
      </c>
      <c r="L95" s="96" t="e">
        <f>VLOOKUP(A95,#REF!,12,0)</f>
        <v>#REF!</v>
      </c>
      <c r="M95" s="66" t="e">
        <f t="shared" si="12"/>
        <v>#REF!</v>
      </c>
      <c r="N95" s="66" t="e">
        <f t="shared" si="13"/>
        <v>#REF!</v>
      </c>
      <c r="O95" s="66" t="e">
        <f t="shared" si="14"/>
        <v>#REF!</v>
      </c>
      <c r="P95" s="67" t="e">
        <f>VLOOKUP(A95,#REF!,16,0)</f>
        <v>#REF!</v>
      </c>
      <c r="Q95" s="67" t="e">
        <f>VLOOKUP(A95,#REF!,17,0)</f>
        <v>#REF!</v>
      </c>
      <c r="R95" s="125"/>
      <c r="S95" s="125"/>
    </row>
    <row r="96" spans="1:19" x14ac:dyDescent="0.25">
      <c r="A96" s="37">
        <v>88</v>
      </c>
      <c r="B96" s="36">
        <f>SUBTOTAL(103,$C$9:C96)</f>
        <v>88</v>
      </c>
      <c r="C96" s="76" t="s">
        <v>314</v>
      </c>
      <c r="D96" s="76"/>
      <c r="E96" s="124" t="s">
        <v>434</v>
      </c>
      <c r="F96" s="124" t="s">
        <v>434</v>
      </c>
      <c r="G96" s="67" t="e">
        <f>VLOOKUP(A96,#REF!,7,0)</f>
        <v>#REF!</v>
      </c>
      <c r="H96" s="67"/>
      <c r="I96" s="67" t="e">
        <f>VLOOKUP(A96,#REF!,9,0)</f>
        <v>#REF!</v>
      </c>
      <c r="J96" s="67" t="e">
        <f>VLOOKUP(A96,#REF!,10,0)</f>
        <v>#REF!</v>
      </c>
      <c r="K96" s="122" t="e">
        <f>VLOOKUP(A96,#REF!,11,0)</f>
        <v>#REF!</v>
      </c>
      <c r="L96" s="96" t="e">
        <f>VLOOKUP(A96,#REF!,12,0)</f>
        <v>#REF!</v>
      </c>
      <c r="M96" s="66" t="e">
        <f t="shared" si="12"/>
        <v>#REF!</v>
      </c>
      <c r="N96" s="66" t="e">
        <f t="shared" si="13"/>
        <v>#REF!</v>
      </c>
      <c r="O96" s="66" t="e">
        <f t="shared" si="14"/>
        <v>#REF!</v>
      </c>
      <c r="P96" s="67" t="e">
        <f>VLOOKUP(A96,#REF!,16,0)</f>
        <v>#REF!</v>
      </c>
      <c r="Q96" s="67" t="e">
        <f>VLOOKUP(A96,#REF!,17,0)</f>
        <v>#REF!</v>
      </c>
      <c r="R96" s="125"/>
      <c r="S96" s="125"/>
    </row>
    <row r="97" spans="1:19" s="83" customFormat="1" x14ac:dyDescent="0.25">
      <c r="A97" s="37">
        <v>89</v>
      </c>
      <c r="B97" s="36">
        <f>SUBTOTAL(103,$C$9:C97)</f>
        <v>89</v>
      </c>
      <c r="C97" s="76" t="s">
        <v>315</v>
      </c>
      <c r="D97" s="76"/>
      <c r="E97" s="124" t="s">
        <v>434</v>
      </c>
      <c r="F97" s="124" t="s">
        <v>434</v>
      </c>
      <c r="G97" s="67" t="e">
        <f>VLOOKUP(A97,#REF!,7,0)</f>
        <v>#REF!</v>
      </c>
      <c r="H97" s="67"/>
      <c r="I97" s="67" t="e">
        <f>VLOOKUP(A97,#REF!,9,0)</f>
        <v>#REF!</v>
      </c>
      <c r="J97" s="67" t="e">
        <f>VLOOKUP(A97,#REF!,10,0)</f>
        <v>#REF!</v>
      </c>
      <c r="K97" s="122" t="e">
        <f>VLOOKUP(A97,#REF!,11,0)</f>
        <v>#REF!</v>
      </c>
      <c r="L97" s="96" t="e">
        <f>VLOOKUP(A97,#REF!,12,0)</f>
        <v>#REF!</v>
      </c>
      <c r="M97" s="66" t="e">
        <f t="shared" si="12"/>
        <v>#REF!</v>
      </c>
      <c r="N97" s="66" t="e">
        <f t="shared" si="13"/>
        <v>#REF!</v>
      </c>
      <c r="O97" s="66" t="e">
        <f t="shared" si="14"/>
        <v>#REF!</v>
      </c>
      <c r="P97" s="67" t="e">
        <f>VLOOKUP(A97,#REF!,16,0)</f>
        <v>#REF!</v>
      </c>
      <c r="Q97" s="67" t="e">
        <f>VLOOKUP(A97,#REF!,17,0)</f>
        <v>#REF!</v>
      </c>
      <c r="R97" s="125"/>
      <c r="S97" s="125"/>
    </row>
    <row r="98" spans="1:19" x14ac:dyDescent="0.25">
      <c r="A98" s="37">
        <v>90</v>
      </c>
      <c r="B98" s="36">
        <f>SUBTOTAL(103,$C$9:C98)</f>
        <v>90</v>
      </c>
      <c r="C98" s="76" t="s">
        <v>316</v>
      </c>
      <c r="D98" s="76"/>
      <c r="E98" s="124" t="s">
        <v>434</v>
      </c>
      <c r="F98" s="124" t="s">
        <v>434</v>
      </c>
      <c r="G98" s="67" t="e">
        <f>VLOOKUP(A98,#REF!,7,0)</f>
        <v>#REF!</v>
      </c>
      <c r="H98" s="67"/>
      <c r="I98" s="67" t="e">
        <f>VLOOKUP(A98,#REF!,9,0)</f>
        <v>#REF!</v>
      </c>
      <c r="J98" s="67" t="e">
        <f>VLOOKUP(A98,#REF!,10,0)</f>
        <v>#REF!</v>
      </c>
      <c r="K98" s="122" t="e">
        <f>VLOOKUP(A98,#REF!,11,0)</f>
        <v>#REF!</v>
      </c>
      <c r="L98" s="96" t="e">
        <f>VLOOKUP(A98,#REF!,12,0)</f>
        <v>#REF!</v>
      </c>
      <c r="M98" s="66" t="e">
        <f t="shared" si="12"/>
        <v>#REF!</v>
      </c>
      <c r="N98" s="66" t="e">
        <f t="shared" si="13"/>
        <v>#REF!</v>
      </c>
      <c r="O98" s="66" t="e">
        <f t="shared" si="14"/>
        <v>#REF!</v>
      </c>
      <c r="P98" s="67" t="e">
        <f>VLOOKUP(A98,#REF!,16,0)</f>
        <v>#REF!</v>
      </c>
      <c r="Q98" s="67" t="e">
        <f>VLOOKUP(A98,#REF!,17,0)</f>
        <v>#REF!</v>
      </c>
      <c r="R98" s="125"/>
      <c r="S98" s="125"/>
    </row>
    <row r="99" spans="1:19" x14ac:dyDescent="0.25">
      <c r="A99" s="37">
        <v>91</v>
      </c>
      <c r="B99" s="36">
        <f>SUBTOTAL(103,$C$9:C99)</f>
        <v>91</v>
      </c>
      <c r="C99" s="76" t="s">
        <v>317</v>
      </c>
      <c r="D99" s="76"/>
      <c r="E99" s="124" t="s">
        <v>434</v>
      </c>
      <c r="F99" s="124" t="s">
        <v>434</v>
      </c>
      <c r="G99" s="67" t="e">
        <f>VLOOKUP(A99,#REF!,7,0)</f>
        <v>#REF!</v>
      </c>
      <c r="H99" s="67"/>
      <c r="I99" s="67" t="e">
        <f>VLOOKUP(A99,#REF!,9,0)</f>
        <v>#REF!</v>
      </c>
      <c r="J99" s="67" t="e">
        <f>VLOOKUP(A99,#REF!,10,0)</f>
        <v>#REF!</v>
      </c>
      <c r="K99" s="122" t="e">
        <f>VLOOKUP(A99,#REF!,11,0)</f>
        <v>#REF!</v>
      </c>
      <c r="L99" s="96" t="e">
        <f>VLOOKUP(A99,#REF!,12,0)</f>
        <v>#REF!</v>
      </c>
      <c r="M99" s="66" t="e">
        <f t="shared" si="12"/>
        <v>#REF!</v>
      </c>
      <c r="N99" s="66" t="e">
        <f t="shared" si="13"/>
        <v>#REF!</v>
      </c>
      <c r="O99" s="66" t="e">
        <f t="shared" si="14"/>
        <v>#REF!</v>
      </c>
      <c r="P99" s="67" t="e">
        <f>VLOOKUP(A99,#REF!,16,0)</f>
        <v>#REF!</v>
      </c>
      <c r="Q99" s="67" t="e">
        <f>VLOOKUP(A99,#REF!,17,0)</f>
        <v>#REF!</v>
      </c>
      <c r="R99" s="125"/>
      <c r="S99" s="125"/>
    </row>
    <row r="100" spans="1:19" x14ac:dyDescent="0.25">
      <c r="A100" s="37">
        <v>92</v>
      </c>
      <c r="B100" s="36">
        <f>SUBTOTAL(103,$C$9:C100)</f>
        <v>92</v>
      </c>
      <c r="C100" s="76" t="s">
        <v>318</v>
      </c>
      <c r="D100" s="76"/>
      <c r="E100" s="124" t="s">
        <v>434</v>
      </c>
      <c r="F100" s="124" t="s">
        <v>434</v>
      </c>
      <c r="G100" s="67" t="e">
        <f>VLOOKUP(A100,#REF!,7,0)</f>
        <v>#REF!</v>
      </c>
      <c r="H100" s="67"/>
      <c r="I100" s="67" t="e">
        <f>VLOOKUP(A100,#REF!,9,0)</f>
        <v>#REF!</v>
      </c>
      <c r="J100" s="67" t="e">
        <f>VLOOKUP(A100,#REF!,10,0)</f>
        <v>#REF!</v>
      </c>
      <c r="K100" s="122" t="e">
        <f>VLOOKUP(A100,#REF!,11,0)</f>
        <v>#REF!</v>
      </c>
      <c r="L100" s="96" t="e">
        <f>VLOOKUP(A100,#REF!,12,0)</f>
        <v>#REF!</v>
      </c>
      <c r="M100" s="66" t="e">
        <f t="shared" si="12"/>
        <v>#REF!</v>
      </c>
      <c r="N100" s="66" t="e">
        <f t="shared" si="13"/>
        <v>#REF!</v>
      </c>
      <c r="O100" s="66" t="e">
        <f t="shared" si="14"/>
        <v>#REF!</v>
      </c>
      <c r="P100" s="67" t="e">
        <f>VLOOKUP(A100,#REF!,16,0)</f>
        <v>#REF!</v>
      </c>
      <c r="Q100" s="67" t="e">
        <f>VLOOKUP(A100,#REF!,17,0)</f>
        <v>#REF!</v>
      </c>
      <c r="R100" s="125"/>
      <c r="S100" s="125"/>
    </row>
    <row r="101" spans="1:19" x14ac:dyDescent="0.25">
      <c r="A101" s="37">
        <v>93</v>
      </c>
      <c r="B101" s="36">
        <f>SUBTOTAL(103,$C$9:C101)</f>
        <v>93</v>
      </c>
      <c r="C101" s="76" t="s">
        <v>433</v>
      </c>
      <c r="D101" s="76"/>
      <c r="E101" s="124" t="s">
        <v>434</v>
      </c>
      <c r="F101" s="124" t="s">
        <v>434</v>
      </c>
      <c r="G101" s="67" t="e">
        <f>VLOOKUP(A101,#REF!,7,0)</f>
        <v>#REF!</v>
      </c>
      <c r="H101" s="67"/>
      <c r="I101" s="67" t="e">
        <f>VLOOKUP(A101,#REF!,9,0)</f>
        <v>#REF!</v>
      </c>
      <c r="J101" s="67" t="e">
        <f>VLOOKUP(A101,#REF!,10,0)</f>
        <v>#REF!</v>
      </c>
      <c r="K101" s="122" t="e">
        <f>VLOOKUP(A101,#REF!,11,0)</f>
        <v>#REF!</v>
      </c>
      <c r="L101" s="96" t="e">
        <f>VLOOKUP(A101,#REF!,12,0)</f>
        <v>#REF!</v>
      </c>
      <c r="M101" s="66" t="e">
        <f t="shared" si="12"/>
        <v>#REF!</v>
      </c>
      <c r="N101" s="66" t="e">
        <f t="shared" si="13"/>
        <v>#REF!</v>
      </c>
      <c r="O101" s="66" t="e">
        <f t="shared" si="14"/>
        <v>#REF!</v>
      </c>
      <c r="P101" s="67" t="e">
        <f>VLOOKUP(A101,#REF!,16,0)</f>
        <v>#REF!</v>
      </c>
      <c r="Q101" s="67" t="e">
        <f>VLOOKUP(A101,#REF!,17,0)</f>
        <v>#REF!</v>
      </c>
      <c r="R101" s="125"/>
      <c r="S101" s="125"/>
    </row>
    <row r="102" spans="1:19" s="83" customFormat="1" ht="15" customHeight="1" x14ac:dyDescent="0.25">
      <c r="A102" s="37">
        <v>94</v>
      </c>
      <c r="B102" s="36">
        <f>SUBTOTAL(103,$C$9:C102)</f>
        <v>94</v>
      </c>
      <c r="C102" s="79" t="s">
        <v>300</v>
      </c>
      <c r="D102" s="79"/>
      <c r="E102" s="124" t="s">
        <v>434</v>
      </c>
      <c r="F102" s="124" t="s">
        <v>434</v>
      </c>
      <c r="G102" s="67" t="e">
        <f>VLOOKUP(A102,#REF!,7,0)</f>
        <v>#REF!</v>
      </c>
      <c r="H102" s="67"/>
      <c r="I102" s="67"/>
      <c r="J102" s="67" t="e">
        <f>VLOOKUP(A102,#REF!,10,0)</f>
        <v>#REF!</v>
      </c>
      <c r="K102" s="122" t="e">
        <f>VLOOKUP(A102,#REF!,11,0)</f>
        <v>#REF!</v>
      </c>
      <c r="L102" s="96"/>
      <c r="M102" s="66"/>
      <c r="N102" s="66"/>
      <c r="O102" s="66"/>
      <c r="P102" s="67"/>
      <c r="Q102" s="67"/>
      <c r="R102" s="126" t="s">
        <v>345</v>
      </c>
      <c r="S102" s="125"/>
    </row>
    <row r="103" spans="1:19" x14ac:dyDescent="0.25">
      <c r="A103" s="37">
        <v>95</v>
      </c>
      <c r="B103" s="36">
        <f>SUBTOTAL(103,$C$9:C103)</f>
        <v>95</v>
      </c>
      <c r="C103" s="76" t="s">
        <v>184</v>
      </c>
      <c r="D103" s="76">
        <f t="shared" ref="D103:D166" si="15">IF(AF9&lt;365,AF9,"'")</f>
        <v>0</v>
      </c>
      <c r="E103" s="124" t="s">
        <v>434</v>
      </c>
      <c r="F103" s="124" t="s">
        <v>434</v>
      </c>
      <c r="G103" s="67" t="e">
        <f>VLOOKUP(A103,#REF!,7,0)</f>
        <v>#REF!</v>
      </c>
      <c r="H103" s="67"/>
      <c r="I103" s="67" t="e">
        <f>VLOOKUP(A103,#REF!,9,0)</f>
        <v>#REF!</v>
      </c>
      <c r="J103" s="67" t="e">
        <f>VLOOKUP(A103,#REF!,10,0)</f>
        <v>#REF!</v>
      </c>
      <c r="K103" s="122" t="e">
        <f>VLOOKUP(A103,#REF!,11,0)</f>
        <v>#REF!</v>
      </c>
      <c r="L103" s="96" t="e">
        <f>VLOOKUP(A103,#REF!,12,0)</f>
        <v>#REF!</v>
      </c>
      <c r="M103" s="66" t="e">
        <f t="shared" si="12"/>
        <v>#REF!</v>
      </c>
      <c r="N103" s="66" t="e">
        <f t="shared" si="13"/>
        <v>#REF!</v>
      </c>
      <c r="O103" s="66" t="e">
        <f t="shared" si="14"/>
        <v>#REF!</v>
      </c>
      <c r="P103" s="67" t="e">
        <f>VLOOKUP(A103,#REF!,16,0)</f>
        <v>#REF!</v>
      </c>
      <c r="Q103" s="67" t="e">
        <f>VLOOKUP(A103,#REF!,17,0)</f>
        <v>#REF!</v>
      </c>
      <c r="R103" s="125">
        <v>3.26</v>
      </c>
      <c r="S103" s="125"/>
    </row>
    <row r="104" spans="1:19" s="83" customFormat="1" x14ac:dyDescent="0.25">
      <c r="A104" s="37">
        <v>96</v>
      </c>
      <c r="B104" s="36">
        <f>SUBTOTAL(103,$C$9:C104)</f>
        <v>96</v>
      </c>
      <c r="C104" s="76" t="s">
        <v>186</v>
      </c>
      <c r="D104" s="76">
        <f t="shared" si="15"/>
        <v>0</v>
      </c>
      <c r="E104" s="124" t="s">
        <v>434</v>
      </c>
      <c r="F104" s="124" t="s">
        <v>434</v>
      </c>
      <c r="G104" s="67" t="e">
        <f>VLOOKUP(A104,#REF!,7,0)</f>
        <v>#REF!</v>
      </c>
      <c r="H104" s="67"/>
      <c r="I104" s="67" t="e">
        <f>VLOOKUP(A104,#REF!,9,0)</f>
        <v>#REF!</v>
      </c>
      <c r="J104" s="67" t="e">
        <f>VLOOKUP(A104,#REF!,10,0)</f>
        <v>#REF!</v>
      </c>
      <c r="K104" s="122" t="e">
        <f>VLOOKUP(A104,#REF!,11,0)</f>
        <v>#REF!</v>
      </c>
      <c r="L104" s="96" t="e">
        <f>VLOOKUP(A104,#REF!,12,0)</f>
        <v>#REF!</v>
      </c>
      <c r="M104" s="66" t="e">
        <f t="shared" si="12"/>
        <v>#REF!</v>
      </c>
      <c r="N104" s="66" t="e">
        <f t="shared" si="13"/>
        <v>#REF!</v>
      </c>
      <c r="O104" s="66" t="e">
        <f t="shared" si="14"/>
        <v>#REF!</v>
      </c>
      <c r="P104" s="67" t="e">
        <f>VLOOKUP(A104,#REF!,16,0)</f>
        <v>#REF!</v>
      </c>
      <c r="Q104" s="67" t="e">
        <f>VLOOKUP(A104,#REF!,17,0)</f>
        <v>#REF!</v>
      </c>
      <c r="R104" s="125">
        <v>1</v>
      </c>
      <c r="S104" s="125"/>
    </row>
    <row r="105" spans="1:19" x14ac:dyDescent="0.25">
      <c r="A105" s="37">
        <v>97</v>
      </c>
      <c r="B105" s="36">
        <f>SUBTOTAL(103,$C$9:C105)</f>
        <v>97</v>
      </c>
      <c r="C105" s="76" t="s">
        <v>185</v>
      </c>
      <c r="D105" s="76">
        <f t="shared" si="15"/>
        <v>0</v>
      </c>
      <c r="E105" s="124" t="s">
        <v>434</v>
      </c>
      <c r="F105" s="124" t="s">
        <v>434</v>
      </c>
      <c r="G105" s="67" t="e">
        <f>VLOOKUP(A105,#REF!,7,0)</f>
        <v>#REF!</v>
      </c>
      <c r="H105" s="67"/>
      <c r="I105" s="67" t="e">
        <f>VLOOKUP(A105,#REF!,9,0)</f>
        <v>#REF!</v>
      </c>
      <c r="J105" s="67" t="e">
        <f>VLOOKUP(A105,#REF!,10,0)</f>
        <v>#REF!</v>
      </c>
      <c r="K105" s="122" t="e">
        <f>VLOOKUP(A105,#REF!,11,0)</f>
        <v>#REF!</v>
      </c>
      <c r="L105" s="96" t="e">
        <f>VLOOKUP(A105,#REF!,12,0)</f>
        <v>#REF!</v>
      </c>
      <c r="M105" s="66" t="e">
        <f t="shared" si="12"/>
        <v>#REF!</v>
      </c>
      <c r="N105" s="66" t="e">
        <f t="shared" si="13"/>
        <v>#REF!</v>
      </c>
      <c r="O105" s="66" t="e">
        <f t="shared" si="14"/>
        <v>#REF!</v>
      </c>
      <c r="P105" s="67" t="e">
        <f>VLOOKUP(A105,#REF!,16,0)</f>
        <v>#REF!</v>
      </c>
      <c r="Q105" s="67" t="e">
        <f>VLOOKUP(A105,#REF!,17,0)</f>
        <v>#REF!</v>
      </c>
      <c r="R105" s="125">
        <v>1.3</v>
      </c>
      <c r="S105" s="125"/>
    </row>
    <row r="106" spans="1:19" s="83" customFormat="1" x14ac:dyDescent="0.25">
      <c r="A106" s="37">
        <v>98</v>
      </c>
      <c r="B106" s="36">
        <f>SUBTOTAL(103,$C$9:C106)</f>
        <v>98</v>
      </c>
      <c r="C106" s="76" t="s">
        <v>270</v>
      </c>
      <c r="D106" s="76">
        <f t="shared" si="15"/>
        <v>0</v>
      </c>
      <c r="E106" s="124" t="s">
        <v>434</v>
      </c>
      <c r="F106" s="124" t="s">
        <v>434</v>
      </c>
      <c r="G106" s="67" t="e">
        <f>VLOOKUP(A106,#REF!,7,0)</f>
        <v>#REF!</v>
      </c>
      <c r="H106" s="67"/>
      <c r="I106" s="67" t="e">
        <f>VLOOKUP(A106,#REF!,9,0)</f>
        <v>#REF!</v>
      </c>
      <c r="J106" s="67" t="e">
        <f>VLOOKUP(A106,#REF!,10,0)</f>
        <v>#REF!</v>
      </c>
      <c r="K106" s="122" t="e">
        <f>VLOOKUP(A106,#REF!,11,0)</f>
        <v>#REF!</v>
      </c>
      <c r="L106" s="96" t="e">
        <f>VLOOKUP(A106,#REF!,12,0)</f>
        <v>#REF!</v>
      </c>
      <c r="M106" s="66" t="e">
        <f t="shared" si="12"/>
        <v>#REF!</v>
      </c>
      <c r="N106" s="66" t="e">
        <f t="shared" si="13"/>
        <v>#REF!</v>
      </c>
      <c r="O106" s="66" t="e">
        <f t="shared" si="14"/>
        <v>#REF!</v>
      </c>
      <c r="P106" s="67" t="e">
        <f>VLOOKUP(A106,#REF!,16,0)</f>
        <v>#REF!</v>
      </c>
      <c r="Q106" s="67" t="e">
        <f>VLOOKUP(A106,#REF!,17,0)</f>
        <v>#REF!</v>
      </c>
      <c r="R106" s="125">
        <v>6.5</v>
      </c>
      <c r="S106" s="125"/>
    </row>
    <row r="107" spans="1:19" x14ac:dyDescent="0.25">
      <c r="A107" s="37">
        <v>99</v>
      </c>
      <c r="B107" s="36">
        <f>SUBTOTAL(103,$C$9:C107)</f>
        <v>99</v>
      </c>
      <c r="C107" s="76" t="s">
        <v>181</v>
      </c>
      <c r="D107" s="76">
        <f t="shared" si="15"/>
        <v>0</v>
      </c>
      <c r="E107" s="124" t="s">
        <v>434</v>
      </c>
      <c r="F107" s="124" t="s">
        <v>434</v>
      </c>
      <c r="G107" s="67" t="e">
        <f>VLOOKUP(A107,#REF!,7,0)</f>
        <v>#REF!</v>
      </c>
      <c r="H107" s="67"/>
      <c r="I107" s="67" t="e">
        <f>VLOOKUP(A107,#REF!,9,0)</f>
        <v>#REF!</v>
      </c>
      <c r="J107" s="67" t="e">
        <f>VLOOKUP(A107,#REF!,10,0)</f>
        <v>#REF!</v>
      </c>
      <c r="K107" s="122" t="e">
        <f>VLOOKUP(A107,#REF!,11,0)</f>
        <v>#REF!</v>
      </c>
      <c r="L107" s="96" t="e">
        <f>VLOOKUP(A107,#REF!,12,0)</f>
        <v>#REF!</v>
      </c>
      <c r="M107" s="66" t="e">
        <f t="shared" si="12"/>
        <v>#REF!</v>
      </c>
      <c r="N107" s="66" t="e">
        <f t="shared" si="13"/>
        <v>#REF!</v>
      </c>
      <c r="O107" s="66" t="e">
        <f t="shared" si="14"/>
        <v>#REF!</v>
      </c>
      <c r="P107" s="67" t="e">
        <f>VLOOKUP(A107,#REF!,16,0)</f>
        <v>#REF!</v>
      </c>
      <c r="Q107" s="67" t="e">
        <f>VLOOKUP(A107,#REF!,17,0)</f>
        <v>#REF!</v>
      </c>
      <c r="R107" s="125">
        <v>1</v>
      </c>
      <c r="S107" s="125"/>
    </row>
    <row r="108" spans="1:19" s="83" customFormat="1" x14ac:dyDescent="0.25">
      <c r="A108" s="37">
        <v>100</v>
      </c>
      <c r="B108" s="36">
        <f>SUBTOTAL(103,$C$9:C108)</f>
        <v>100</v>
      </c>
      <c r="C108" s="76" t="s">
        <v>180</v>
      </c>
      <c r="D108" s="76">
        <f t="shared" si="15"/>
        <v>0</v>
      </c>
      <c r="E108" s="124" t="s">
        <v>434</v>
      </c>
      <c r="F108" s="124" t="s">
        <v>434</v>
      </c>
      <c r="G108" s="67" t="e">
        <f>VLOOKUP(A108,#REF!,7,0)</f>
        <v>#REF!</v>
      </c>
      <c r="H108" s="67"/>
      <c r="I108" s="67" t="e">
        <f>VLOOKUP(A108,#REF!,9,0)</f>
        <v>#REF!</v>
      </c>
      <c r="J108" s="67" t="e">
        <f>VLOOKUP(A108,#REF!,10,0)</f>
        <v>#REF!</v>
      </c>
      <c r="K108" s="122" t="e">
        <f>VLOOKUP(A108,#REF!,11,0)</f>
        <v>#REF!</v>
      </c>
      <c r="L108" s="96" t="e">
        <f>VLOOKUP(A108,#REF!,12,0)</f>
        <v>#REF!</v>
      </c>
      <c r="M108" s="66" t="e">
        <f t="shared" si="12"/>
        <v>#REF!</v>
      </c>
      <c r="N108" s="66" t="e">
        <f t="shared" si="13"/>
        <v>#REF!</v>
      </c>
      <c r="O108" s="66" t="e">
        <f t="shared" si="14"/>
        <v>#REF!</v>
      </c>
      <c r="P108" s="67" t="e">
        <f>VLOOKUP(A108,#REF!,16,0)</f>
        <v>#REF!</v>
      </c>
      <c r="Q108" s="67" t="e">
        <f>VLOOKUP(A108,#REF!,17,0)</f>
        <v>#REF!</v>
      </c>
      <c r="R108" s="125">
        <v>2.6</v>
      </c>
      <c r="S108" s="125"/>
    </row>
    <row r="109" spans="1:19" x14ac:dyDescent="0.25">
      <c r="A109" s="37">
        <v>101</v>
      </c>
      <c r="B109" s="36">
        <f>SUBTOTAL(103,$C$9:C109)</f>
        <v>101</v>
      </c>
      <c r="C109" s="76" t="s">
        <v>271</v>
      </c>
      <c r="D109" s="76">
        <f t="shared" si="15"/>
        <v>0</v>
      </c>
      <c r="E109" s="124" t="s">
        <v>434</v>
      </c>
      <c r="F109" s="124" t="s">
        <v>434</v>
      </c>
      <c r="G109" s="67" t="e">
        <f>VLOOKUP(A109,#REF!,7,0)</f>
        <v>#REF!</v>
      </c>
      <c r="H109" s="67"/>
      <c r="I109" s="67" t="e">
        <f>VLOOKUP(A109,#REF!,9,0)</f>
        <v>#REF!</v>
      </c>
      <c r="J109" s="67" t="e">
        <f>VLOOKUP(A109,#REF!,10,0)</f>
        <v>#REF!</v>
      </c>
      <c r="K109" s="122" t="e">
        <f>VLOOKUP(A109,#REF!,11,0)</f>
        <v>#REF!</v>
      </c>
      <c r="L109" s="96" t="e">
        <f>VLOOKUP(A109,#REF!,12,0)</f>
        <v>#REF!</v>
      </c>
      <c r="M109" s="66" t="e">
        <f t="shared" si="12"/>
        <v>#REF!</v>
      </c>
      <c r="N109" s="66" t="e">
        <f t="shared" si="13"/>
        <v>#REF!</v>
      </c>
      <c r="O109" s="66" t="e">
        <f t="shared" si="14"/>
        <v>#REF!</v>
      </c>
      <c r="P109" s="67" t="e">
        <f>VLOOKUP(A109,#REF!,16,0)</f>
        <v>#REF!</v>
      </c>
      <c r="Q109" s="67" t="e">
        <f>VLOOKUP(A109,#REF!,17,0)</f>
        <v>#REF!</v>
      </c>
      <c r="R109" s="125">
        <v>2.17</v>
      </c>
      <c r="S109" s="125"/>
    </row>
    <row r="110" spans="1:19" s="83" customFormat="1" x14ac:dyDescent="0.25">
      <c r="A110" s="37">
        <v>102</v>
      </c>
      <c r="B110" s="36">
        <f>SUBTOTAL(103,$C$9:C110)</f>
        <v>102</v>
      </c>
      <c r="C110" s="76" t="s">
        <v>101</v>
      </c>
      <c r="D110" s="76">
        <f t="shared" si="15"/>
        <v>0</v>
      </c>
      <c r="E110" s="124" t="s">
        <v>434</v>
      </c>
      <c r="F110" s="124" t="s">
        <v>434</v>
      </c>
      <c r="G110" s="67" t="e">
        <f>VLOOKUP(A110,#REF!,7,0)</f>
        <v>#REF!</v>
      </c>
      <c r="H110" s="67"/>
      <c r="I110" s="67" t="e">
        <f>VLOOKUP(A110,#REF!,9,0)</f>
        <v>#REF!</v>
      </c>
      <c r="J110" s="67" t="e">
        <f>VLOOKUP(A110,#REF!,10,0)</f>
        <v>#REF!</v>
      </c>
      <c r="K110" s="122" t="e">
        <f>VLOOKUP(A110,#REF!,11,0)</f>
        <v>#REF!</v>
      </c>
      <c r="L110" s="96" t="e">
        <f>VLOOKUP(A110,#REF!,12,0)</f>
        <v>#REF!</v>
      </c>
      <c r="M110" s="66" t="e">
        <f t="shared" si="12"/>
        <v>#REF!</v>
      </c>
      <c r="N110" s="66" t="e">
        <f t="shared" si="13"/>
        <v>#REF!</v>
      </c>
      <c r="O110" s="66" t="e">
        <f t="shared" si="14"/>
        <v>#REF!</v>
      </c>
      <c r="P110" s="67" t="e">
        <f>VLOOKUP(A110,#REF!,16,0)</f>
        <v>#REF!</v>
      </c>
      <c r="Q110" s="67" t="e">
        <f>VLOOKUP(A110,#REF!,17,0)</f>
        <v>#REF!</v>
      </c>
      <c r="R110" s="125">
        <v>1</v>
      </c>
      <c r="S110" s="125"/>
    </row>
    <row r="111" spans="1:19" x14ac:dyDescent="0.25">
      <c r="A111" s="37">
        <v>103</v>
      </c>
      <c r="B111" s="36">
        <f>SUBTOTAL(103,$C$9:C111)</f>
        <v>103</v>
      </c>
      <c r="C111" s="76" t="s">
        <v>203</v>
      </c>
      <c r="D111" s="76">
        <f t="shared" si="15"/>
        <v>0</v>
      </c>
      <c r="E111" s="124" t="s">
        <v>434</v>
      </c>
      <c r="F111" s="124" t="s">
        <v>434</v>
      </c>
      <c r="G111" s="67" t="e">
        <f>VLOOKUP(A111,#REF!,7,0)</f>
        <v>#REF!</v>
      </c>
      <c r="H111" s="67"/>
      <c r="I111" s="67" t="e">
        <f>VLOOKUP(A111,#REF!,9,0)</f>
        <v>#REF!</v>
      </c>
      <c r="J111" s="67" t="e">
        <f>VLOOKUP(A111,#REF!,10,0)</f>
        <v>#REF!</v>
      </c>
      <c r="K111" s="122" t="e">
        <f>VLOOKUP(A111,#REF!,11,0)</f>
        <v>#REF!</v>
      </c>
      <c r="L111" s="96" t="e">
        <f>VLOOKUP(A111,#REF!,12,0)</f>
        <v>#REF!</v>
      </c>
      <c r="M111" s="66" t="e">
        <f t="shared" si="12"/>
        <v>#REF!</v>
      </c>
      <c r="N111" s="66" t="e">
        <f t="shared" si="13"/>
        <v>#REF!</v>
      </c>
      <c r="O111" s="66" t="e">
        <f t="shared" si="14"/>
        <v>#REF!</v>
      </c>
      <c r="P111" s="67" t="e">
        <f>VLOOKUP(A111,#REF!,16,0)</f>
        <v>#REF!</v>
      </c>
      <c r="Q111" s="67" t="e">
        <f>VLOOKUP(A111,#REF!,17,0)</f>
        <v>#REF!</v>
      </c>
      <c r="R111" s="125">
        <v>2.17</v>
      </c>
      <c r="S111" s="125"/>
    </row>
    <row r="112" spans="1:19" s="83" customFormat="1" x14ac:dyDescent="0.25">
      <c r="A112" s="37">
        <v>104</v>
      </c>
      <c r="B112" s="36">
        <f>SUBTOTAL(103,$C$9:C112)</f>
        <v>104</v>
      </c>
      <c r="C112" s="76" t="s">
        <v>272</v>
      </c>
      <c r="D112" s="76">
        <f t="shared" si="15"/>
        <v>0</v>
      </c>
      <c r="E112" s="124" t="s">
        <v>434</v>
      </c>
      <c r="F112" s="124" t="s">
        <v>434</v>
      </c>
      <c r="G112" s="67" t="e">
        <f>VLOOKUP(A112,#REF!,7,0)</f>
        <v>#REF!</v>
      </c>
      <c r="H112" s="67"/>
      <c r="I112" s="67" t="e">
        <f>VLOOKUP(A112,#REF!,9,0)</f>
        <v>#REF!</v>
      </c>
      <c r="J112" s="67" t="e">
        <f>VLOOKUP(A112,#REF!,10,0)</f>
        <v>#REF!</v>
      </c>
      <c r="K112" s="122" t="e">
        <f>VLOOKUP(A112,#REF!,11,0)</f>
        <v>#REF!</v>
      </c>
      <c r="L112" s="96" t="e">
        <f>VLOOKUP(A112,#REF!,12,0)</f>
        <v>#REF!</v>
      </c>
      <c r="M112" s="66" t="e">
        <f t="shared" si="12"/>
        <v>#REF!</v>
      </c>
      <c r="N112" s="66" t="e">
        <f t="shared" si="13"/>
        <v>#REF!</v>
      </c>
      <c r="O112" s="66" t="e">
        <f t="shared" si="14"/>
        <v>#REF!</v>
      </c>
      <c r="P112" s="67" t="e">
        <f>VLOOKUP(A112,#REF!,16,0)</f>
        <v>#REF!</v>
      </c>
      <c r="Q112" s="67" t="e">
        <f>VLOOKUP(A112,#REF!,17,0)</f>
        <v>#REF!</v>
      </c>
      <c r="R112" s="125"/>
      <c r="S112" s="125"/>
    </row>
    <row r="113" spans="1:19" x14ac:dyDescent="0.25">
      <c r="A113" s="37">
        <v>105</v>
      </c>
      <c r="B113" s="36">
        <f>SUBTOTAL(103,$C$9:C113)</f>
        <v>105</v>
      </c>
      <c r="C113" s="76" t="s">
        <v>189</v>
      </c>
      <c r="D113" s="76">
        <f t="shared" si="15"/>
        <v>0</v>
      </c>
      <c r="E113" s="124" t="s">
        <v>434</v>
      </c>
      <c r="F113" s="124" t="s">
        <v>434</v>
      </c>
      <c r="G113" s="67" t="e">
        <f>VLOOKUP(A113,#REF!,7,0)</f>
        <v>#REF!</v>
      </c>
      <c r="H113" s="67"/>
      <c r="I113" s="67" t="e">
        <f>VLOOKUP(A113,#REF!,9,0)</f>
        <v>#REF!</v>
      </c>
      <c r="J113" s="67" t="e">
        <f>VLOOKUP(A113,#REF!,10,0)</f>
        <v>#REF!</v>
      </c>
      <c r="K113" s="122" t="e">
        <f>VLOOKUP(A113,#REF!,11,0)</f>
        <v>#REF!</v>
      </c>
      <c r="L113" s="96" t="e">
        <f>VLOOKUP(A113,#REF!,12,0)</f>
        <v>#REF!</v>
      </c>
      <c r="M113" s="66" t="e">
        <f t="shared" si="12"/>
        <v>#REF!</v>
      </c>
      <c r="N113" s="66" t="e">
        <f t="shared" si="13"/>
        <v>#REF!</v>
      </c>
      <c r="O113" s="66" t="e">
        <f t="shared" si="14"/>
        <v>#REF!</v>
      </c>
      <c r="P113" s="67" t="e">
        <f>VLOOKUP(A113,#REF!,16,0)</f>
        <v>#REF!</v>
      </c>
      <c r="Q113" s="67" t="e">
        <f>VLOOKUP(A113,#REF!,17,0)</f>
        <v>#REF!</v>
      </c>
      <c r="R113" s="125">
        <v>1</v>
      </c>
      <c r="S113" s="125"/>
    </row>
    <row r="114" spans="1:19" s="83" customFormat="1" x14ac:dyDescent="0.25">
      <c r="A114" s="37">
        <v>106</v>
      </c>
      <c r="B114" s="36">
        <f>SUBTOTAL(103,$C$9:C114)</f>
        <v>106</v>
      </c>
      <c r="C114" s="76" t="s">
        <v>188</v>
      </c>
      <c r="D114" s="76">
        <f t="shared" si="15"/>
        <v>0</v>
      </c>
      <c r="E114" s="124" t="s">
        <v>434</v>
      </c>
      <c r="F114" s="124" t="s">
        <v>434</v>
      </c>
      <c r="G114" s="67" t="e">
        <f>VLOOKUP(A114,#REF!,7,0)</f>
        <v>#REF!</v>
      </c>
      <c r="H114" s="67"/>
      <c r="I114" s="67" t="e">
        <f>VLOOKUP(A114,#REF!,9,0)</f>
        <v>#REF!</v>
      </c>
      <c r="J114" s="67" t="e">
        <f>VLOOKUP(A114,#REF!,10,0)</f>
        <v>#REF!</v>
      </c>
      <c r="K114" s="122" t="e">
        <f>VLOOKUP(A114,#REF!,11,0)</f>
        <v>#REF!</v>
      </c>
      <c r="L114" s="96" t="e">
        <f>VLOOKUP(A114,#REF!,12,0)</f>
        <v>#REF!</v>
      </c>
      <c r="M114" s="66" t="e">
        <f t="shared" si="12"/>
        <v>#REF!</v>
      </c>
      <c r="N114" s="66" t="e">
        <f t="shared" si="13"/>
        <v>#REF!</v>
      </c>
      <c r="O114" s="66" t="e">
        <f t="shared" si="14"/>
        <v>#REF!</v>
      </c>
      <c r="P114" s="67" t="e">
        <f>VLOOKUP(A114,#REF!,16,0)</f>
        <v>#REF!</v>
      </c>
      <c r="Q114" s="67" t="e">
        <f>VLOOKUP(A114,#REF!,17,0)</f>
        <v>#REF!</v>
      </c>
      <c r="R114" s="125">
        <v>1</v>
      </c>
      <c r="S114" s="125"/>
    </row>
    <row r="115" spans="1:19" x14ac:dyDescent="0.25">
      <c r="A115" s="37">
        <v>107</v>
      </c>
      <c r="B115" s="36">
        <f>SUBTOTAL(103,$C$9:C115)</f>
        <v>107</v>
      </c>
      <c r="C115" s="76" t="s">
        <v>187</v>
      </c>
      <c r="D115" s="76">
        <f t="shared" si="15"/>
        <v>0</v>
      </c>
      <c r="E115" s="124" t="s">
        <v>434</v>
      </c>
      <c r="F115" s="124" t="s">
        <v>434</v>
      </c>
      <c r="G115" s="67" t="e">
        <f>VLOOKUP(A115,#REF!,7,0)</f>
        <v>#REF!</v>
      </c>
      <c r="H115" s="67"/>
      <c r="I115" s="67" t="e">
        <f>VLOOKUP(A115,#REF!,9,0)</f>
        <v>#REF!</v>
      </c>
      <c r="J115" s="67" t="e">
        <f>VLOOKUP(A115,#REF!,10,0)</f>
        <v>#REF!</v>
      </c>
      <c r="K115" s="122" t="e">
        <f>VLOOKUP(A115,#REF!,11,0)</f>
        <v>#REF!</v>
      </c>
      <c r="L115" s="96" t="e">
        <f>VLOOKUP(A115,#REF!,12,0)</f>
        <v>#REF!</v>
      </c>
      <c r="M115" s="66" t="e">
        <f t="shared" si="12"/>
        <v>#REF!</v>
      </c>
      <c r="N115" s="66" t="e">
        <f t="shared" si="13"/>
        <v>#REF!</v>
      </c>
      <c r="O115" s="66" t="e">
        <f t="shared" si="14"/>
        <v>#REF!</v>
      </c>
      <c r="P115" s="67" t="e">
        <f>VLOOKUP(A115,#REF!,16,0)</f>
        <v>#REF!</v>
      </c>
      <c r="Q115" s="67" t="e">
        <f>VLOOKUP(A115,#REF!,17,0)</f>
        <v>#REF!</v>
      </c>
      <c r="R115" s="125">
        <v>2.6</v>
      </c>
      <c r="S115" s="125"/>
    </row>
    <row r="116" spans="1:19" s="83" customFormat="1" x14ac:dyDescent="0.25">
      <c r="A116" s="37">
        <v>108</v>
      </c>
      <c r="B116" s="36">
        <f>SUBTOTAL(103,$C$9:C116)</f>
        <v>108</v>
      </c>
      <c r="C116" s="76" t="s">
        <v>414</v>
      </c>
      <c r="D116" s="76">
        <f t="shared" si="15"/>
        <v>0</v>
      </c>
      <c r="E116" s="124" t="s">
        <v>434</v>
      </c>
      <c r="F116" s="124" t="s">
        <v>434</v>
      </c>
      <c r="G116" s="67" t="e">
        <f>VLOOKUP(A116,#REF!,7,0)</f>
        <v>#REF!</v>
      </c>
      <c r="H116" s="67"/>
      <c r="I116" s="67" t="e">
        <f>VLOOKUP(A116,#REF!,9,0)</f>
        <v>#REF!</v>
      </c>
      <c r="J116" s="67" t="e">
        <f>VLOOKUP(A116,#REF!,10,0)</f>
        <v>#REF!</v>
      </c>
      <c r="K116" s="122" t="e">
        <f>VLOOKUP(A116,#REF!,11,0)</f>
        <v>#REF!</v>
      </c>
      <c r="L116" s="96" t="e">
        <f>VLOOKUP(A116,#REF!,12,0)</f>
        <v>#REF!</v>
      </c>
      <c r="M116" s="66" t="e">
        <f t="shared" si="12"/>
        <v>#REF!</v>
      </c>
      <c r="N116" s="66" t="e">
        <f t="shared" si="13"/>
        <v>#REF!</v>
      </c>
      <c r="O116" s="66" t="e">
        <f t="shared" si="14"/>
        <v>#REF!</v>
      </c>
      <c r="P116" s="67" t="e">
        <f>VLOOKUP(A116,#REF!,16,0)</f>
        <v>#REF!</v>
      </c>
      <c r="Q116" s="67" t="e">
        <f>VLOOKUP(A116,#REF!,17,0)</f>
        <v>#REF!</v>
      </c>
      <c r="R116" s="125">
        <v>2.6</v>
      </c>
      <c r="S116" s="125"/>
    </row>
    <row r="117" spans="1:19" x14ac:dyDescent="0.25">
      <c r="A117" s="37">
        <v>109</v>
      </c>
      <c r="B117" s="36">
        <f>SUBTOTAL(103,$C$9:C117)</f>
        <v>109</v>
      </c>
      <c r="C117" s="76" t="s">
        <v>191</v>
      </c>
      <c r="D117" s="76">
        <f t="shared" si="15"/>
        <v>0</v>
      </c>
      <c r="E117" s="124" t="s">
        <v>434</v>
      </c>
      <c r="F117" s="124" t="s">
        <v>434</v>
      </c>
      <c r="G117" s="67" t="e">
        <f>VLOOKUP(A117,#REF!,7,0)</f>
        <v>#REF!</v>
      </c>
      <c r="H117" s="67"/>
      <c r="I117" s="67" t="e">
        <f>VLOOKUP(A117,#REF!,9,0)</f>
        <v>#REF!</v>
      </c>
      <c r="J117" s="67" t="e">
        <f>VLOOKUP(A117,#REF!,10,0)</f>
        <v>#REF!</v>
      </c>
      <c r="K117" s="122" t="e">
        <f>VLOOKUP(A117,#REF!,11,0)</f>
        <v>#REF!</v>
      </c>
      <c r="L117" s="96" t="e">
        <f>VLOOKUP(A117,#REF!,12,0)</f>
        <v>#REF!</v>
      </c>
      <c r="M117" s="66" t="e">
        <f t="shared" si="12"/>
        <v>#REF!</v>
      </c>
      <c r="N117" s="66" t="e">
        <f t="shared" si="13"/>
        <v>#REF!</v>
      </c>
      <c r="O117" s="66" t="e">
        <f t="shared" si="14"/>
        <v>#REF!</v>
      </c>
      <c r="P117" s="67" t="e">
        <f>VLOOKUP(A117,#REF!,16,0)</f>
        <v>#REF!</v>
      </c>
      <c r="Q117" s="67" t="e">
        <f>VLOOKUP(A117,#REF!,17,0)</f>
        <v>#REF!</v>
      </c>
      <c r="R117" s="125">
        <v>1</v>
      </c>
      <c r="S117" s="125"/>
    </row>
    <row r="118" spans="1:19" s="83" customFormat="1" x14ac:dyDescent="0.25">
      <c r="A118" s="37">
        <v>110</v>
      </c>
      <c r="B118" s="36">
        <f>SUBTOTAL(103,$C$9:C118)</f>
        <v>110</v>
      </c>
      <c r="C118" s="76" t="s">
        <v>192</v>
      </c>
      <c r="D118" s="76">
        <f t="shared" si="15"/>
        <v>0</v>
      </c>
      <c r="E118" s="124" t="s">
        <v>434</v>
      </c>
      <c r="F118" s="124" t="s">
        <v>434</v>
      </c>
      <c r="G118" s="67" t="e">
        <f>VLOOKUP(A118,#REF!,7,0)</f>
        <v>#REF!</v>
      </c>
      <c r="H118" s="67"/>
      <c r="I118" s="67" t="e">
        <f>VLOOKUP(A118,#REF!,9,0)</f>
        <v>#REF!</v>
      </c>
      <c r="J118" s="67" t="e">
        <f>VLOOKUP(A118,#REF!,10,0)</f>
        <v>#REF!</v>
      </c>
      <c r="K118" s="122" t="e">
        <f>VLOOKUP(A118,#REF!,11,0)</f>
        <v>#REF!</v>
      </c>
      <c r="L118" s="96" t="e">
        <f>VLOOKUP(A118,#REF!,12,0)</f>
        <v>#REF!</v>
      </c>
      <c r="M118" s="66" t="e">
        <f t="shared" si="12"/>
        <v>#REF!</v>
      </c>
      <c r="N118" s="66" t="e">
        <f t="shared" si="13"/>
        <v>#REF!</v>
      </c>
      <c r="O118" s="66" t="e">
        <f t="shared" si="14"/>
        <v>#REF!</v>
      </c>
      <c r="P118" s="67" t="e">
        <f>VLOOKUP(A118,#REF!,16,0)</f>
        <v>#REF!</v>
      </c>
      <c r="Q118" s="67" t="e">
        <f>VLOOKUP(A118,#REF!,17,0)</f>
        <v>#REF!</v>
      </c>
      <c r="R118" s="125">
        <v>1.6</v>
      </c>
      <c r="S118" s="125"/>
    </row>
    <row r="119" spans="1:19" x14ac:dyDescent="0.25">
      <c r="A119" s="37">
        <v>111</v>
      </c>
      <c r="B119" s="36">
        <f>SUBTOTAL(103,$C$9:C119)</f>
        <v>111</v>
      </c>
      <c r="C119" s="76" t="s">
        <v>190</v>
      </c>
      <c r="D119" s="76">
        <f t="shared" si="15"/>
        <v>0</v>
      </c>
      <c r="E119" s="124" t="s">
        <v>434</v>
      </c>
      <c r="F119" s="124" t="s">
        <v>434</v>
      </c>
      <c r="G119" s="67" t="e">
        <f>VLOOKUP(A119,#REF!,7,0)</f>
        <v>#REF!</v>
      </c>
      <c r="H119" s="67"/>
      <c r="I119" s="67" t="e">
        <f>VLOOKUP(A119,#REF!,9,0)</f>
        <v>#REF!</v>
      </c>
      <c r="J119" s="67" t="e">
        <f>VLOOKUP(A119,#REF!,10,0)</f>
        <v>#REF!</v>
      </c>
      <c r="K119" s="122" t="e">
        <f>VLOOKUP(A119,#REF!,11,0)</f>
        <v>#REF!</v>
      </c>
      <c r="L119" s="96" t="e">
        <f>VLOOKUP(A119,#REF!,12,0)</f>
        <v>#REF!</v>
      </c>
      <c r="M119" s="66" t="e">
        <f t="shared" si="12"/>
        <v>#REF!</v>
      </c>
      <c r="N119" s="66" t="e">
        <f t="shared" si="13"/>
        <v>#REF!</v>
      </c>
      <c r="O119" s="66" t="e">
        <f t="shared" si="14"/>
        <v>#REF!</v>
      </c>
      <c r="P119" s="67" t="e">
        <f>VLOOKUP(A119,#REF!,16,0)</f>
        <v>#REF!</v>
      </c>
      <c r="Q119" s="67" t="e">
        <f>VLOOKUP(A119,#REF!,17,0)</f>
        <v>#REF!</v>
      </c>
      <c r="R119" s="125">
        <v>3.26</v>
      </c>
      <c r="S119" s="125"/>
    </row>
    <row r="120" spans="1:19" s="83" customFormat="1" x14ac:dyDescent="0.25">
      <c r="A120" s="37">
        <v>112</v>
      </c>
      <c r="B120" s="36">
        <f>SUBTOTAL(103,$C$9:C120)</f>
        <v>112</v>
      </c>
      <c r="C120" s="76" t="s">
        <v>273</v>
      </c>
      <c r="D120" s="76">
        <f t="shared" si="15"/>
        <v>0</v>
      </c>
      <c r="E120" s="124" t="s">
        <v>434</v>
      </c>
      <c r="F120" s="124" t="s">
        <v>434</v>
      </c>
      <c r="G120" s="67" t="e">
        <f>VLOOKUP(A120,#REF!,7,0)</f>
        <v>#REF!</v>
      </c>
      <c r="H120" s="67"/>
      <c r="I120" s="67" t="e">
        <f>VLOOKUP(A120,#REF!,9,0)</f>
        <v>#REF!</v>
      </c>
      <c r="J120" s="67" t="e">
        <f>VLOOKUP(A120,#REF!,10,0)</f>
        <v>#REF!</v>
      </c>
      <c r="K120" s="122" t="e">
        <f>VLOOKUP(A120,#REF!,11,0)</f>
        <v>#REF!</v>
      </c>
      <c r="L120" s="96" t="e">
        <f>VLOOKUP(A120,#REF!,12,0)</f>
        <v>#REF!</v>
      </c>
      <c r="M120" s="66" t="e">
        <f t="shared" si="12"/>
        <v>#REF!</v>
      </c>
      <c r="N120" s="66" t="e">
        <f t="shared" si="13"/>
        <v>#REF!</v>
      </c>
      <c r="O120" s="66" t="e">
        <f t="shared" si="14"/>
        <v>#REF!</v>
      </c>
      <c r="P120" s="67" t="e">
        <f>VLOOKUP(A120,#REF!,16,0)</f>
        <v>#REF!</v>
      </c>
      <c r="Q120" s="67" t="e">
        <f>VLOOKUP(A120,#REF!,17,0)</f>
        <v>#REF!</v>
      </c>
      <c r="R120" s="125">
        <v>1</v>
      </c>
      <c r="S120" s="125"/>
    </row>
    <row r="121" spans="1:19" x14ac:dyDescent="0.25">
      <c r="A121" s="37">
        <v>113</v>
      </c>
      <c r="B121" s="36">
        <f>SUBTOTAL(103,$C$9:C121)</f>
        <v>113</v>
      </c>
      <c r="C121" s="76" t="s">
        <v>274</v>
      </c>
      <c r="D121" s="76">
        <f t="shared" si="15"/>
        <v>0</v>
      </c>
      <c r="E121" s="124" t="s">
        <v>434</v>
      </c>
      <c r="F121" s="124" t="s">
        <v>434</v>
      </c>
      <c r="G121" s="67" t="e">
        <f>VLOOKUP(A121,#REF!,7,0)</f>
        <v>#REF!</v>
      </c>
      <c r="H121" s="67"/>
      <c r="I121" s="67" t="e">
        <f>VLOOKUP(A121,#REF!,9,0)</f>
        <v>#REF!</v>
      </c>
      <c r="J121" s="67" t="e">
        <f>VLOOKUP(A121,#REF!,10,0)</f>
        <v>#REF!</v>
      </c>
      <c r="K121" s="122" t="e">
        <f>VLOOKUP(A121,#REF!,11,0)</f>
        <v>#REF!</v>
      </c>
      <c r="L121" s="96" t="e">
        <f>VLOOKUP(A121,#REF!,12,0)</f>
        <v>#REF!</v>
      </c>
      <c r="M121" s="66" t="e">
        <f t="shared" si="12"/>
        <v>#REF!</v>
      </c>
      <c r="N121" s="66" t="e">
        <f t="shared" si="13"/>
        <v>#REF!</v>
      </c>
      <c r="O121" s="66" t="e">
        <f t="shared" si="14"/>
        <v>#REF!</v>
      </c>
      <c r="P121" s="67" t="e">
        <f>VLOOKUP(A121,#REF!,16,0)</f>
        <v>#REF!</v>
      </c>
      <c r="Q121" s="67" t="e">
        <f>VLOOKUP(A121,#REF!,17,0)</f>
        <v>#REF!</v>
      </c>
      <c r="R121" s="125">
        <v>6.5</v>
      </c>
      <c r="S121" s="125"/>
    </row>
    <row r="122" spans="1:19" s="83" customFormat="1" x14ac:dyDescent="0.25">
      <c r="A122" s="37">
        <v>114</v>
      </c>
      <c r="B122" s="36">
        <f>SUBTOTAL(103,$C$9:C122)</f>
        <v>114</v>
      </c>
      <c r="C122" s="76" t="s">
        <v>280</v>
      </c>
      <c r="D122" s="76">
        <f t="shared" si="15"/>
        <v>0</v>
      </c>
      <c r="E122" s="124" t="s">
        <v>434</v>
      </c>
      <c r="F122" s="124" t="s">
        <v>434</v>
      </c>
      <c r="G122" s="67" t="e">
        <f>VLOOKUP(A122,#REF!,7,0)</f>
        <v>#REF!</v>
      </c>
      <c r="H122" s="67"/>
      <c r="I122" s="67" t="e">
        <f>VLOOKUP(A122,#REF!,9,0)</f>
        <v>#REF!</v>
      </c>
      <c r="J122" s="67" t="e">
        <f>VLOOKUP(A122,#REF!,10,0)</f>
        <v>#REF!</v>
      </c>
      <c r="K122" s="122" t="e">
        <f>VLOOKUP(A122,#REF!,11,0)</f>
        <v>#REF!</v>
      </c>
      <c r="L122" s="96" t="e">
        <f>VLOOKUP(A122,#REF!,12,0)</f>
        <v>#REF!</v>
      </c>
      <c r="M122" s="66" t="e">
        <f t="shared" si="12"/>
        <v>#REF!</v>
      </c>
      <c r="N122" s="66" t="e">
        <f t="shared" si="13"/>
        <v>#REF!</v>
      </c>
      <c r="O122" s="66" t="e">
        <f t="shared" si="14"/>
        <v>#REF!</v>
      </c>
      <c r="P122" s="67" t="e">
        <f>VLOOKUP(A122,#REF!,16,0)</f>
        <v>#REF!</v>
      </c>
      <c r="Q122" s="67" t="e">
        <f>VLOOKUP(A122,#REF!,17,0)</f>
        <v>#REF!</v>
      </c>
      <c r="R122" s="125">
        <v>1</v>
      </c>
      <c r="S122" s="125"/>
    </row>
    <row r="123" spans="1:19" x14ac:dyDescent="0.25">
      <c r="A123" s="37">
        <v>115</v>
      </c>
      <c r="B123" s="36">
        <f>SUBTOTAL(103,$C$9:C123)</f>
        <v>115</v>
      </c>
      <c r="C123" s="76" t="s">
        <v>275</v>
      </c>
      <c r="D123" s="76">
        <f t="shared" si="15"/>
        <v>0</v>
      </c>
      <c r="E123" s="124" t="s">
        <v>434</v>
      </c>
      <c r="F123" s="124" t="s">
        <v>434</v>
      </c>
      <c r="G123" s="67" t="e">
        <f>VLOOKUP(A123,#REF!,7,0)</f>
        <v>#REF!</v>
      </c>
      <c r="H123" s="67"/>
      <c r="I123" s="67" t="e">
        <f>VLOOKUP(A123,#REF!,9,0)</f>
        <v>#REF!</v>
      </c>
      <c r="J123" s="67" t="e">
        <f>VLOOKUP(A123,#REF!,10,0)</f>
        <v>#REF!</v>
      </c>
      <c r="K123" s="122" t="e">
        <f>VLOOKUP(A123,#REF!,11,0)</f>
        <v>#REF!</v>
      </c>
      <c r="L123" s="96" t="e">
        <f>VLOOKUP(A123,#REF!,12,0)</f>
        <v>#REF!</v>
      </c>
      <c r="M123" s="66" t="e">
        <f t="shared" si="12"/>
        <v>#REF!</v>
      </c>
      <c r="N123" s="66" t="e">
        <f t="shared" si="13"/>
        <v>#REF!</v>
      </c>
      <c r="O123" s="66" t="e">
        <f t="shared" si="14"/>
        <v>#REF!</v>
      </c>
      <c r="P123" s="67" t="e">
        <f>VLOOKUP(A123,#REF!,16,0)</f>
        <v>#REF!</v>
      </c>
      <c r="Q123" s="67" t="e">
        <f>VLOOKUP(A123,#REF!,17,0)</f>
        <v>#REF!</v>
      </c>
      <c r="R123" s="125">
        <v>6.5</v>
      </c>
      <c r="S123" s="125"/>
    </row>
    <row r="124" spans="1:19" s="83" customFormat="1" x14ac:dyDescent="0.25">
      <c r="A124" s="37">
        <v>116</v>
      </c>
      <c r="B124" s="36">
        <f>SUBTOTAL(103,$C$9:C124)</f>
        <v>116</v>
      </c>
      <c r="C124" s="76" t="s">
        <v>276</v>
      </c>
      <c r="D124" s="76">
        <f t="shared" si="15"/>
        <v>0</v>
      </c>
      <c r="E124" s="124" t="s">
        <v>434</v>
      </c>
      <c r="F124" s="124" t="s">
        <v>434</v>
      </c>
      <c r="G124" s="67" t="e">
        <f>VLOOKUP(A124,#REF!,7,0)</f>
        <v>#REF!</v>
      </c>
      <c r="H124" s="67"/>
      <c r="I124" s="67" t="e">
        <f>VLOOKUP(A124,#REF!,9,0)</f>
        <v>#REF!</v>
      </c>
      <c r="J124" s="67" t="e">
        <f>VLOOKUP(A124,#REF!,10,0)</f>
        <v>#REF!</v>
      </c>
      <c r="K124" s="122" t="e">
        <f>VLOOKUP(A124,#REF!,11,0)</f>
        <v>#REF!</v>
      </c>
      <c r="L124" s="96" t="e">
        <f>VLOOKUP(A124,#REF!,12,0)</f>
        <v>#REF!</v>
      </c>
      <c r="M124" s="66" t="e">
        <f t="shared" si="12"/>
        <v>#REF!</v>
      </c>
      <c r="N124" s="66" t="e">
        <f t="shared" si="13"/>
        <v>#REF!</v>
      </c>
      <c r="O124" s="66" t="e">
        <f t="shared" si="14"/>
        <v>#REF!</v>
      </c>
      <c r="P124" s="67" t="e">
        <f>VLOOKUP(A124,#REF!,16,0)</f>
        <v>#REF!</v>
      </c>
      <c r="Q124" s="67" t="e">
        <f>VLOOKUP(A124,#REF!,17,0)</f>
        <v>#REF!</v>
      </c>
      <c r="R124" s="125">
        <v>6.5</v>
      </c>
      <c r="S124" s="125"/>
    </row>
    <row r="125" spans="1:19" x14ac:dyDescent="0.25">
      <c r="A125" s="37">
        <v>117</v>
      </c>
      <c r="B125" s="36">
        <f>SUBTOTAL(103,$C$9:C125)</f>
        <v>117</v>
      </c>
      <c r="C125" s="76" t="s">
        <v>231</v>
      </c>
      <c r="D125" s="76">
        <f t="shared" si="15"/>
        <v>0</v>
      </c>
      <c r="E125" s="124" t="s">
        <v>434</v>
      </c>
      <c r="F125" s="124" t="s">
        <v>434</v>
      </c>
      <c r="G125" s="67" t="e">
        <f>VLOOKUP(A125,#REF!,7,0)</f>
        <v>#REF!</v>
      </c>
      <c r="H125" s="67"/>
      <c r="I125" s="67" t="e">
        <f>VLOOKUP(A125,#REF!,9,0)</f>
        <v>#REF!</v>
      </c>
      <c r="J125" s="67" t="e">
        <f>VLOOKUP(A125,#REF!,10,0)</f>
        <v>#REF!</v>
      </c>
      <c r="K125" s="122" t="e">
        <f>VLOOKUP(A125,#REF!,11,0)</f>
        <v>#REF!</v>
      </c>
      <c r="L125" s="96" t="e">
        <f>VLOOKUP(A125,#REF!,12,0)</f>
        <v>#REF!</v>
      </c>
      <c r="M125" s="66" t="e">
        <f t="shared" si="12"/>
        <v>#REF!</v>
      </c>
      <c r="N125" s="66" t="e">
        <f t="shared" si="13"/>
        <v>#REF!</v>
      </c>
      <c r="O125" s="66" t="e">
        <f t="shared" si="14"/>
        <v>#REF!</v>
      </c>
      <c r="P125" s="67" t="e">
        <f>VLOOKUP(A125,#REF!,16,0)</f>
        <v>#REF!</v>
      </c>
      <c r="Q125" s="67" t="e">
        <f>VLOOKUP(A125,#REF!,17,0)</f>
        <v>#REF!</v>
      </c>
      <c r="R125" s="125">
        <v>2.6</v>
      </c>
      <c r="S125" s="125"/>
    </row>
    <row r="126" spans="1:19" s="83" customFormat="1" x14ac:dyDescent="0.25">
      <c r="A126" s="37">
        <v>118</v>
      </c>
      <c r="B126" s="36">
        <f>SUBTOTAL(103,$C$9:C126)</f>
        <v>118</v>
      </c>
      <c r="C126" s="76" t="s">
        <v>277</v>
      </c>
      <c r="D126" s="76">
        <f t="shared" si="15"/>
        <v>0</v>
      </c>
      <c r="E126" s="124" t="s">
        <v>434</v>
      </c>
      <c r="F126" s="124" t="s">
        <v>434</v>
      </c>
      <c r="G126" s="67" t="e">
        <f>VLOOKUP(A126,#REF!,7,0)</f>
        <v>#REF!</v>
      </c>
      <c r="H126" s="67"/>
      <c r="I126" s="67" t="e">
        <f>VLOOKUP(A126,#REF!,9,0)</f>
        <v>#REF!</v>
      </c>
      <c r="J126" s="67" t="e">
        <f>VLOOKUP(A126,#REF!,10,0)</f>
        <v>#REF!</v>
      </c>
      <c r="K126" s="122" t="e">
        <f>VLOOKUP(A126,#REF!,11,0)</f>
        <v>#REF!</v>
      </c>
      <c r="L126" s="96" t="e">
        <f>VLOOKUP(A126,#REF!,12,0)</f>
        <v>#REF!</v>
      </c>
      <c r="M126" s="66" t="e">
        <f t="shared" si="12"/>
        <v>#REF!</v>
      </c>
      <c r="N126" s="66" t="e">
        <f t="shared" si="13"/>
        <v>#REF!</v>
      </c>
      <c r="O126" s="66" t="e">
        <f t="shared" si="14"/>
        <v>#REF!</v>
      </c>
      <c r="P126" s="67" t="e">
        <f>VLOOKUP(A126,#REF!,16,0)</f>
        <v>#REF!</v>
      </c>
      <c r="Q126" s="67" t="e">
        <f>VLOOKUP(A126,#REF!,17,0)</f>
        <v>#REF!</v>
      </c>
      <c r="R126" s="125">
        <v>3.26</v>
      </c>
      <c r="S126" s="125"/>
    </row>
    <row r="127" spans="1:19" x14ac:dyDescent="0.25">
      <c r="A127" s="37">
        <v>119</v>
      </c>
      <c r="B127" s="36">
        <f>SUBTOTAL(103,$C$9:C127)</f>
        <v>119</v>
      </c>
      <c r="C127" s="76" t="s">
        <v>233</v>
      </c>
      <c r="D127" s="76">
        <f t="shared" si="15"/>
        <v>0</v>
      </c>
      <c r="E127" s="124" t="s">
        <v>434</v>
      </c>
      <c r="F127" s="124" t="s">
        <v>434</v>
      </c>
      <c r="G127" s="67" t="e">
        <f>VLOOKUP(A127,#REF!,7,0)</f>
        <v>#REF!</v>
      </c>
      <c r="H127" s="67"/>
      <c r="I127" s="67" t="e">
        <f>VLOOKUP(A127,#REF!,9,0)</f>
        <v>#REF!</v>
      </c>
      <c r="J127" s="67" t="e">
        <f>VLOOKUP(A127,#REF!,10,0)</f>
        <v>#REF!</v>
      </c>
      <c r="K127" s="122" t="e">
        <f>VLOOKUP(A127,#REF!,11,0)</f>
        <v>#REF!</v>
      </c>
      <c r="L127" s="96" t="e">
        <f>VLOOKUP(A127,#REF!,12,0)</f>
        <v>#REF!</v>
      </c>
      <c r="M127" s="66" t="e">
        <f t="shared" si="12"/>
        <v>#REF!</v>
      </c>
      <c r="N127" s="66" t="e">
        <f t="shared" si="13"/>
        <v>#REF!</v>
      </c>
      <c r="O127" s="66" t="e">
        <f t="shared" si="14"/>
        <v>#REF!</v>
      </c>
      <c r="P127" s="67" t="e">
        <f>VLOOKUP(A127,#REF!,16,0)</f>
        <v>#REF!</v>
      </c>
      <c r="Q127" s="67" t="e">
        <f>VLOOKUP(A127,#REF!,17,0)</f>
        <v>#REF!</v>
      </c>
      <c r="R127" s="125">
        <v>5.2</v>
      </c>
      <c r="S127" s="125"/>
    </row>
    <row r="128" spans="1:19" s="83" customFormat="1" x14ac:dyDescent="0.25">
      <c r="A128" s="37">
        <v>120</v>
      </c>
      <c r="B128" s="36">
        <f>SUBTOTAL(103,$C$9:C128)</f>
        <v>120</v>
      </c>
      <c r="C128" s="76" t="s">
        <v>111</v>
      </c>
      <c r="D128" s="76">
        <f t="shared" si="15"/>
        <v>0</v>
      </c>
      <c r="E128" s="124" t="s">
        <v>434</v>
      </c>
      <c r="F128" s="124" t="s">
        <v>434</v>
      </c>
      <c r="G128" s="67" t="e">
        <f>VLOOKUP(A128,#REF!,7,0)</f>
        <v>#REF!</v>
      </c>
      <c r="H128" s="67"/>
      <c r="I128" s="67" t="e">
        <f>VLOOKUP(A128,#REF!,9,0)</f>
        <v>#REF!</v>
      </c>
      <c r="J128" s="67" t="e">
        <f>VLOOKUP(A128,#REF!,10,0)</f>
        <v>#REF!</v>
      </c>
      <c r="K128" s="122" t="e">
        <f>VLOOKUP(A128,#REF!,11,0)</f>
        <v>#REF!</v>
      </c>
      <c r="L128" s="96" t="e">
        <f>VLOOKUP(A128,#REF!,12,0)</f>
        <v>#REF!</v>
      </c>
      <c r="M128" s="66" t="e">
        <f t="shared" si="12"/>
        <v>#REF!</v>
      </c>
      <c r="N128" s="66" t="e">
        <f t="shared" si="13"/>
        <v>#REF!</v>
      </c>
      <c r="O128" s="66" t="e">
        <f t="shared" si="14"/>
        <v>#REF!</v>
      </c>
      <c r="P128" s="67" t="e">
        <f>VLOOKUP(A128,#REF!,16,0)</f>
        <v>#REF!</v>
      </c>
      <c r="Q128" s="67" t="e">
        <f>VLOOKUP(A128,#REF!,17,0)</f>
        <v>#REF!</v>
      </c>
      <c r="R128" s="125">
        <v>1</v>
      </c>
      <c r="S128" s="125"/>
    </row>
    <row r="129" spans="1:19" x14ac:dyDescent="0.25">
      <c r="A129" s="37">
        <v>121</v>
      </c>
      <c r="B129" s="36">
        <f>SUBTOTAL(103,$C$9:C129)</f>
        <v>121</v>
      </c>
      <c r="C129" s="76" t="s">
        <v>278</v>
      </c>
      <c r="D129" s="76">
        <f t="shared" si="15"/>
        <v>0</v>
      </c>
      <c r="E129" s="124" t="s">
        <v>434</v>
      </c>
      <c r="F129" s="124" t="s">
        <v>434</v>
      </c>
      <c r="G129" s="67" t="e">
        <f>VLOOKUP(A129,#REF!,7,0)</f>
        <v>#REF!</v>
      </c>
      <c r="H129" s="67"/>
      <c r="I129" s="67" t="e">
        <f>VLOOKUP(A129,#REF!,9,0)</f>
        <v>#REF!</v>
      </c>
      <c r="J129" s="67" t="e">
        <f>VLOOKUP(A129,#REF!,10,0)</f>
        <v>#REF!</v>
      </c>
      <c r="K129" s="122" t="e">
        <f>VLOOKUP(A129,#REF!,11,0)</f>
        <v>#REF!</v>
      </c>
      <c r="L129" s="96" t="e">
        <f>VLOOKUP(A129,#REF!,12,0)</f>
        <v>#REF!</v>
      </c>
      <c r="M129" s="66" t="e">
        <f t="shared" si="12"/>
        <v>#REF!</v>
      </c>
      <c r="N129" s="66" t="e">
        <f t="shared" si="13"/>
        <v>#REF!</v>
      </c>
      <c r="O129" s="66" t="e">
        <f t="shared" si="14"/>
        <v>#REF!</v>
      </c>
      <c r="P129" s="67" t="e">
        <f>VLOOKUP(A129,#REF!,16,0)</f>
        <v>#REF!</v>
      </c>
      <c r="Q129" s="67" t="e">
        <f>VLOOKUP(A129,#REF!,17,0)</f>
        <v>#REF!</v>
      </c>
      <c r="R129" s="125">
        <v>3.26</v>
      </c>
      <c r="S129" s="125"/>
    </row>
    <row r="130" spans="1:19" s="83" customFormat="1" x14ac:dyDescent="0.25">
      <c r="A130" s="37">
        <v>122</v>
      </c>
      <c r="B130" s="36">
        <f>SUBTOTAL(103,$C$9:C130)</f>
        <v>122</v>
      </c>
      <c r="C130" s="76" t="s">
        <v>235</v>
      </c>
      <c r="D130" s="76">
        <f t="shared" si="15"/>
        <v>0</v>
      </c>
      <c r="E130" s="124" t="s">
        <v>434</v>
      </c>
      <c r="F130" s="124" t="s">
        <v>434</v>
      </c>
      <c r="G130" s="67" t="e">
        <f>VLOOKUP(A130,#REF!,7,0)</f>
        <v>#REF!</v>
      </c>
      <c r="H130" s="67"/>
      <c r="I130" s="67" t="e">
        <f>VLOOKUP(A130,#REF!,9,0)</f>
        <v>#REF!</v>
      </c>
      <c r="J130" s="67" t="e">
        <f>VLOOKUP(A130,#REF!,10,0)</f>
        <v>#REF!</v>
      </c>
      <c r="K130" s="122" t="e">
        <f>VLOOKUP(A130,#REF!,11,0)</f>
        <v>#REF!</v>
      </c>
      <c r="L130" s="96" t="e">
        <f>VLOOKUP(A130,#REF!,12,0)</f>
        <v>#REF!</v>
      </c>
      <c r="M130" s="66" t="e">
        <f t="shared" si="12"/>
        <v>#REF!</v>
      </c>
      <c r="N130" s="66" t="e">
        <f t="shared" si="13"/>
        <v>#REF!</v>
      </c>
      <c r="O130" s="66" t="e">
        <f t="shared" si="14"/>
        <v>#REF!</v>
      </c>
      <c r="P130" s="67" t="e">
        <f>VLOOKUP(A130,#REF!,16,0)</f>
        <v>#REF!</v>
      </c>
      <c r="Q130" s="67" t="e">
        <f>VLOOKUP(A130,#REF!,17,0)</f>
        <v>#REF!</v>
      </c>
      <c r="R130" s="125">
        <v>3.26</v>
      </c>
      <c r="S130" s="125"/>
    </row>
    <row r="131" spans="1:19" x14ac:dyDescent="0.25">
      <c r="A131" s="37">
        <v>123</v>
      </c>
      <c r="B131" s="36">
        <f>SUBTOTAL(103,$C$9:C131)</f>
        <v>123</v>
      </c>
      <c r="C131" s="76" t="s">
        <v>279</v>
      </c>
      <c r="D131" s="76">
        <f t="shared" si="15"/>
        <v>0</v>
      </c>
      <c r="E131" s="124" t="s">
        <v>434</v>
      </c>
      <c r="F131" s="124" t="s">
        <v>434</v>
      </c>
      <c r="G131" s="67" t="e">
        <f>VLOOKUP(A131,#REF!,7,0)</f>
        <v>#REF!</v>
      </c>
      <c r="H131" s="67"/>
      <c r="I131" s="67" t="e">
        <f>VLOOKUP(A131,#REF!,9,0)</f>
        <v>#REF!</v>
      </c>
      <c r="J131" s="67" t="e">
        <f>VLOOKUP(A131,#REF!,10,0)</f>
        <v>#REF!</v>
      </c>
      <c r="K131" s="122" t="e">
        <f>VLOOKUP(A131,#REF!,11,0)</f>
        <v>#REF!</v>
      </c>
      <c r="L131" s="96" t="e">
        <f>VLOOKUP(A131,#REF!,12,0)</f>
        <v>#REF!</v>
      </c>
      <c r="M131" s="66" t="e">
        <f t="shared" si="12"/>
        <v>#REF!</v>
      </c>
      <c r="N131" s="66" t="e">
        <f t="shared" si="13"/>
        <v>#REF!</v>
      </c>
      <c r="O131" s="66" t="e">
        <f t="shared" si="14"/>
        <v>#REF!</v>
      </c>
      <c r="P131" s="67" t="e">
        <f>VLOOKUP(A131,#REF!,16,0)</f>
        <v>#REF!</v>
      </c>
      <c r="Q131" s="67" t="e">
        <f>VLOOKUP(A131,#REF!,17,0)</f>
        <v>#REF!</v>
      </c>
      <c r="R131" s="125">
        <v>1</v>
      </c>
      <c r="S131" s="125"/>
    </row>
    <row r="132" spans="1:19" s="83" customFormat="1" x14ac:dyDescent="0.25">
      <c r="A132" s="37">
        <v>124</v>
      </c>
      <c r="B132" s="36">
        <f>SUBTOTAL(103,$C$9:C132)</f>
        <v>124</v>
      </c>
      <c r="C132" s="76" t="s">
        <v>237</v>
      </c>
      <c r="D132" s="76">
        <f t="shared" si="15"/>
        <v>0</v>
      </c>
      <c r="E132" s="124" t="s">
        <v>434</v>
      </c>
      <c r="F132" s="124" t="s">
        <v>434</v>
      </c>
      <c r="G132" s="67" t="e">
        <f>VLOOKUP(A132,#REF!,7,0)</f>
        <v>#REF!</v>
      </c>
      <c r="H132" s="67"/>
      <c r="I132" s="67" t="e">
        <f>VLOOKUP(A132,#REF!,9,0)</f>
        <v>#REF!</v>
      </c>
      <c r="J132" s="67" t="e">
        <f>VLOOKUP(A132,#REF!,10,0)</f>
        <v>#REF!</v>
      </c>
      <c r="K132" s="122" t="e">
        <f>VLOOKUP(A132,#REF!,11,0)</f>
        <v>#REF!</v>
      </c>
      <c r="L132" s="96" t="e">
        <f>VLOOKUP(A132,#REF!,12,0)</f>
        <v>#REF!</v>
      </c>
      <c r="M132" s="66" t="e">
        <f t="shared" si="12"/>
        <v>#REF!</v>
      </c>
      <c r="N132" s="66" t="e">
        <f t="shared" si="13"/>
        <v>#REF!</v>
      </c>
      <c r="O132" s="66" t="e">
        <f t="shared" si="14"/>
        <v>#REF!</v>
      </c>
      <c r="P132" s="67" t="e">
        <f>VLOOKUP(A132,#REF!,16,0)</f>
        <v>#REF!</v>
      </c>
      <c r="Q132" s="67" t="e">
        <f>VLOOKUP(A132,#REF!,17,0)</f>
        <v>#REF!</v>
      </c>
      <c r="R132" s="125">
        <v>1.56</v>
      </c>
      <c r="S132" s="125"/>
    </row>
    <row r="133" spans="1:19" x14ac:dyDescent="0.25">
      <c r="A133" s="37">
        <v>125</v>
      </c>
      <c r="B133" s="36">
        <f>SUBTOTAL(103,$C$9:C133)</f>
        <v>125</v>
      </c>
      <c r="C133" s="76" t="s">
        <v>239</v>
      </c>
      <c r="D133" s="76">
        <f t="shared" si="15"/>
        <v>0</v>
      </c>
      <c r="E133" s="124" t="s">
        <v>434</v>
      </c>
      <c r="F133" s="124" t="s">
        <v>434</v>
      </c>
      <c r="G133" s="67" t="e">
        <f>VLOOKUP(A133,#REF!,7,0)</f>
        <v>#REF!</v>
      </c>
      <c r="H133" s="67"/>
      <c r="I133" s="67" t="e">
        <f>VLOOKUP(A133,#REF!,9,0)</f>
        <v>#REF!</v>
      </c>
      <c r="J133" s="67" t="e">
        <f>VLOOKUP(A133,#REF!,10,0)</f>
        <v>#REF!</v>
      </c>
      <c r="K133" s="122" t="e">
        <f>VLOOKUP(A133,#REF!,11,0)</f>
        <v>#REF!</v>
      </c>
      <c r="L133" s="96" t="e">
        <f>VLOOKUP(A133,#REF!,12,0)</f>
        <v>#REF!</v>
      </c>
      <c r="M133" s="66" t="e">
        <f t="shared" si="12"/>
        <v>#REF!</v>
      </c>
      <c r="N133" s="66" t="e">
        <f t="shared" si="13"/>
        <v>#REF!</v>
      </c>
      <c r="O133" s="66" t="e">
        <f t="shared" si="14"/>
        <v>#REF!</v>
      </c>
      <c r="P133" s="67" t="e">
        <f>VLOOKUP(A133,#REF!,16,0)</f>
        <v>#REF!</v>
      </c>
      <c r="Q133" s="67" t="e">
        <f>VLOOKUP(A133,#REF!,17,0)</f>
        <v>#REF!</v>
      </c>
      <c r="R133" s="125">
        <v>1.56</v>
      </c>
      <c r="S133" s="125"/>
    </row>
    <row r="134" spans="1:19" s="83" customFormat="1" x14ac:dyDescent="0.25">
      <c r="A134" s="37">
        <v>126</v>
      </c>
      <c r="B134" s="36">
        <f>SUBTOTAL(103,$C$9:C134)</f>
        <v>126</v>
      </c>
      <c r="C134" s="76" t="s">
        <v>241</v>
      </c>
      <c r="D134" s="76">
        <f t="shared" si="15"/>
        <v>0</v>
      </c>
      <c r="E134" s="124" t="s">
        <v>434</v>
      </c>
      <c r="F134" s="124" t="s">
        <v>434</v>
      </c>
      <c r="G134" s="67" t="e">
        <f>VLOOKUP(A134,#REF!,7,0)</f>
        <v>#REF!</v>
      </c>
      <c r="H134" s="67"/>
      <c r="I134" s="67" t="e">
        <f>VLOOKUP(A134,#REF!,9,0)</f>
        <v>#REF!</v>
      </c>
      <c r="J134" s="67" t="e">
        <f>VLOOKUP(A134,#REF!,10,0)</f>
        <v>#REF!</v>
      </c>
      <c r="K134" s="122" t="e">
        <f>VLOOKUP(A134,#REF!,11,0)</f>
        <v>#REF!</v>
      </c>
      <c r="L134" s="96" t="e">
        <f>VLOOKUP(A134,#REF!,12,0)</f>
        <v>#REF!</v>
      </c>
      <c r="M134" s="66" t="e">
        <f t="shared" si="12"/>
        <v>#REF!</v>
      </c>
      <c r="N134" s="66" t="e">
        <f t="shared" si="13"/>
        <v>#REF!</v>
      </c>
      <c r="O134" s="66" t="e">
        <f t="shared" si="14"/>
        <v>#REF!</v>
      </c>
      <c r="P134" s="67" t="e">
        <f>VLOOKUP(A134,#REF!,16,0)</f>
        <v>#REF!</v>
      </c>
      <c r="Q134" s="67" t="e">
        <f>VLOOKUP(A134,#REF!,17,0)</f>
        <v>#REF!</v>
      </c>
      <c r="R134" s="126">
        <v>3.26</v>
      </c>
      <c r="S134" s="125"/>
    </row>
    <row r="135" spans="1:19" x14ac:dyDescent="0.25">
      <c r="A135" s="37">
        <v>127</v>
      </c>
      <c r="B135" s="36">
        <f>SUBTOTAL(103,$C$9:C135)</f>
        <v>127</v>
      </c>
      <c r="C135" s="76" t="s">
        <v>242</v>
      </c>
      <c r="D135" s="76">
        <f t="shared" si="15"/>
        <v>0</v>
      </c>
      <c r="E135" s="124" t="s">
        <v>434</v>
      </c>
      <c r="F135" s="124" t="s">
        <v>434</v>
      </c>
      <c r="G135" s="67" t="e">
        <f>VLOOKUP(A135,#REF!,7,0)</f>
        <v>#REF!</v>
      </c>
      <c r="H135" s="67"/>
      <c r="I135" s="67" t="e">
        <f>VLOOKUP(A135,#REF!,9,0)</f>
        <v>#REF!</v>
      </c>
      <c r="J135" s="67" t="e">
        <f>VLOOKUP(A135,#REF!,10,0)</f>
        <v>#REF!</v>
      </c>
      <c r="K135" s="122" t="e">
        <f>VLOOKUP(A135,#REF!,11,0)</f>
        <v>#REF!</v>
      </c>
      <c r="L135" s="96" t="e">
        <f>VLOOKUP(A135,#REF!,12,0)</f>
        <v>#REF!</v>
      </c>
      <c r="M135" s="66" t="e">
        <f t="shared" si="12"/>
        <v>#REF!</v>
      </c>
      <c r="N135" s="66" t="e">
        <f t="shared" si="13"/>
        <v>#REF!</v>
      </c>
      <c r="O135" s="66" t="e">
        <f t="shared" si="14"/>
        <v>#REF!</v>
      </c>
      <c r="P135" s="67" t="e">
        <f>VLOOKUP(A135,#REF!,16,0)</f>
        <v>#REF!</v>
      </c>
      <c r="Q135" s="67" t="e">
        <f>VLOOKUP(A135,#REF!,17,0)</f>
        <v>#REF!</v>
      </c>
      <c r="R135" s="125">
        <v>3.26</v>
      </c>
      <c r="S135" s="125"/>
    </row>
    <row r="136" spans="1:19" s="83" customFormat="1" x14ac:dyDescent="0.25">
      <c r="A136" s="37">
        <v>128</v>
      </c>
      <c r="B136" s="36">
        <f>SUBTOTAL(103,$C$9:C136)</f>
        <v>128</v>
      </c>
      <c r="C136" s="76" t="s">
        <v>245</v>
      </c>
      <c r="D136" s="76">
        <f t="shared" si="15"/>
        <v>0</v>
      </c>
      <c r="E136" s="124" t="s">
        <v>434</v>
      </c>
      <c r="F136" s="124" t="s">
        <v>434</v>
      </c>
      <c r="G136" s="67" t="e">
        <f>VLOOKUP(A136,#REF!,7,0)</f>
        <v>#REF!</v>
      </c>
      <c r="H136" s="67"/>
      <c r="I136" s="67" t="e">
        <f>VLOOKUP(A136,#REF!,9,0)</f>
        <v>#REF!</v>
      </c>
      <c r="J136" s="67" t="e">
        <f>VLOOKUP(A136,#REF!,10,0)</f>
        <v>#REF!</v>
      </c>
      <c r="K136" s="122" t="e">
        <f>VLOOKUP(A136,#REF!,11,0)</f>
        <v>#REF!</v>
      </c>
      <c r="L136" s="96" t="e">
        <f>VLOOKUP(A136,#REF!,12,0)</f>
        <v>#REF!</v>
      </c>
      <c r="M136" s="66" t="e">
        <f t="shared" si="12"/>
        <v>#REF!</v>
      </c>
      <c r="N136" s="66" t="e">
        <f t="shared" si="13"/>
        <v>#REF!</v>
      </c>
      <c r="O136" s="66" t="e">
        <f t="shared" si="14"/>
        <v>#REF!</v>
      </c>
      <c r="P136" s="67" t="e">
        <f>VLOOKUP(A136,#REF!,16,0)</f>
        <v>#REF!</v>
      </c>
      <c r="Q136" s="67" t="e">
        <f>VLOOKUP(A136,#REF!,17,0)</f>
        <v>#REF!</v>
      </c>
      <c r="R136" s="125">
        <v>3.26</v>
      </c>
      <c r="S136" s="125"/>
    </row>
    <row r="137" spans="1:19" x14ac:dyDescent="0.25">
      <c r="A137" s="37">
        <v>129</v>
      </c>
      <c r="B137" s="36">
        <f>SUBTOTAL(103,$C$9:C137)</f>
        <v>129</v>
      </c>
      <c r="C137" s="76" t="s">
        <v>246</v>
      </c>
      <c r="D137" s="76">
        <f t="shared" si="15"/>
        <v>0</v>
      </c>
      <c r="E137" s="124" t="s">
        <v>434</v>
      </c>
      <c r="F137" s="124" t="s">
        <v>434</v>
      </c>
      <c r="G137" s="67" t="e">
        <f>VLOOKUP(A137,#REF!,7,0)</f>
        <v>#REF!</v>
      </c>
      <c r="H137" s="67"/>
      <c r="I137" s="67" t="e">
        <f>VLOOKUP(A137,#REF!,9,0)</f>
        <v>#REF!</v>
      </c>
      <c r="J137" s="67" t="e">
        <f>VLOOKUP(A137,#REF!,10,0)</f>
        <v>#REF!</v>
      </c>
      <c r="K137" s="122" t="e">
        <f>VLOOKUP(A137,#REF!,11,0)</f>
        <v>#REF!</v>
      </c>
      <c r="L137" s="96" t="e">
        <f>VLOOKUP(A137,#REF!,12,0)</f>
        <v>#REF!</v>
      </c>
      <c r="M137" s="66" t="e">
        <f t="shared" si="12"/>
        <v>#REF!</v>
      </c>
      <c r="N137" s="66" t="e">
        <f t="shared" si="13"/>
        <v>#REF!</v>
      </c>
      <c r="O137" s="66" t="e">
        <f t="shared" si="14"/>
        <v>#REF!</v>
      </c>
      <c r="P137" s="67" t="e">
        <f>VLOOKUP(A137,#REF!,16,0)</f>
        <v>#REF!</v>
      </c>
      <c r="Q137" s="67" t="e">
        <f>VLOOKUP(A137,#REF!,17,0)</f>
        <v>#REF!</v>
      </c>
      <c r="R137" s="125">
        <v>1.08</v>
      </c>
      <c r="S137" s="125"/>
    </row>
    <row r="138" spans="1:19" s="83" customFormat="1" x14ac:dyDescent="0.25">
      <c r="A138" s="37">
        <v>130</v>
      </c>
      <c r="B138" s="36">
        <f>SUBTOTAL(103,$C$9:C138)</f>
        <v>130</v>
      </c>
      <c r="C138" s="76" t="s">
        <v>280</v>
      </c>
      <c r="D138" s="76">
        <f t="shared" si="15"/>
        <v>0</v>
      </c>
      <c r="E138" s="124" t="s">
        <v>434</v>
      </c>
      <c r="F138" s="124" t="s">
        <v>434</v>
      </c>
      <c r="G138" s="67" t="e">
        <f>VLOOKUP(A138,#REF!,7,0)</f>
        <v>#REF!</v>
      </c>
      <c r="H138" s="67"/>
      <c r="I138" s="67" t="e">
        <f>VLOOKUP(A138,#REF!,9,0)</f>
        <v>#REF!</v>
      </c>
      <c r="J138" s="67" t="e">
        <f>VLOOKUP(A138,#REF!,10,0)</f>
        <v>#REF!</v>
      </c>
      <c r="K138" s="122" t="e">
        <f>VLOOKUP(A138,#REF!,11,0)</f>
        <v>#REF!</v>
      </c>
      <c r="L138" s="96" t="e">
        <f>VLOOKUP(A138,#REF!,12,0)</f>
        <v>#REF!</v>
      </c>
      <c r="M138" s="66" t="e">
        <f t="shared" si="12"/>
        <v>#REF!</v>
      </c>
      <c r="N138" s="66" t="e">
        <f t="shared" si="13"/>
        <v>#REF!</v>
      </c>
      <c r="O138" s="66" t="e">
        <f t="shared" si="14"/>
        <v>#REF!</v>
      </c>
      <c r="P138" s="67" t="e">
        <f>VLOOKUP(A138,#REF!,16,0)</f>
        <v>#REF!</v>
      </c>
      <c r="Q138" s="67" t="e">
        <f>VLOOKUP(A138,#REF!,17,0)</f>
        <v>#REF!</v>
      </c>
      <c r="R138" s="125">
        <v>1</v>
      </c>
      <c r="S138" s="125"/>
    </row>
    <row r="139" spans="1:19" x14ac:dyDescent="0.25">
      <c r="A139" s="37">
        <v>131</v>
      </c>
      <c r="B139" s="36">
        <f>SUBTOTAL(103,$C$9:C139)</f>
        <v>131</v>
      </c>
      <c r="C139" s="76" t="s">
        <v>281</v>
      </c>
      <c r="D139" s="76">
        <f t="shared" si="15"/>
        <v>0</v>
      </c>
      <c r="E139" s="124" t="s">
        <v>434</v>
      </c>
      <c r="F139" s="124" t="s">
        <v>434</v>
      </c>
      <c r="G139" s="67" t="e">
        <f>VLOOKUP(A139,#REF!,7,0)</f>
        <v>#REF!</v>
      </c>
      <c r="H139" s="67"/>
      <c r="I139" s="67" t="e">
        <f>VLOOKUP(A139,#REF!,9,0)</f>
        <v>#REF!</v>
      </c>
      <c r="J139" s="67" t="e">
        <f>VLOOKUP(A139,#REF!,10,0)</f>
        <v>#REF!</v>
      </c>
      <c r="K139" s="122" t="e">
        <f>VLOOKUP(A139,#REF!,11,0)</f>
        <v>#REF!</v>
      </c>
      <c r="L139" s="96" t="e">
        <f>VLOOKUP(A139,#REF!,12,0)</f>
        <v>#REF!</v>
      </c>
      <c r="M139" s="66" t="e">
        <f t="shared" si="12"/>
        <v>#REF!</v>
      </c>
      <c r="N139" s="66" t="e">
        <f t="shared" si="13"/>
        <v>#REF!</v>
      </c>
      <c r="O139" s="66" t="e">
        <f t="shared" si="14"/>
        <v>#REF!</v>
      </c>
      <c r="P139" s="67" t="e">
        <f>VLOOKUP(A139,#REF!,16,0)</f>
        <v>#REF!</v>
      </c>
      <c r="Q139" s="67" t="e">
        <f>VLOOKUP(A139,#REF!,17,0)</f>
        <v>#REF!</v>
      </c>
      <c r="R139" s="125">
        <v>1</v>
      </c>
      <c r="S139" s="125"/>
    </row>
    <row r="140" spans="1:19" s="83" customFormat="1" x14ac:dyDescent="0.25">
      <c r="A140" s="37">
        <v>132</v>
      </c>
      <c r="B140" s="36">
        <f>SUBTOTAL(103,$C$9:C140)</f>
        <v>132</v>
      </c>
      <c r="C140" s="76" t="s">
        <v>282</v>
      </c>
      <c r="D140" s="76">
        <f t="shared" si="15"/>
        <v>0</v>
      </c>
      <c r="E140" s="124" t="s">
        <v>434</v>
      </c>
      <c r="F140" s="124" t="s">
        <v>434</v>
      </c>
      <c r="G140" s="67" t="e">
        <f>VLOOKUP(A140,#REF!,7,0)</f>
        <v>#REF!</v>
      </c>
      <c r="H140" s="67"/>
      <c r="I140" s="67" t="e">
        <f>VLOOKUP(A140,#REF!,9,0)</f>
        <v>#REF!</v>
      </c>
      <c r="J140" s="67" t="e">
        <f>VLOOKUP(A140,#REF!,10,0)</f>
        <v>#REF!</v>
      </c>
      <c r="K140" s="122" t="e">
        <f>VLOOKUP(A140,#REF!,11,0)</f>
        <v>#REF!</v>
      </c>
      <c r="L140" s="96" t="e">
        <f>VLOOKUP(A140,#REF!,12,0)</f>
        <v>#REF!</v>
      </c>
      <c r="M140" s="66" t="e">
        <f t="shared" si="12"/>
        <v>#REF!</v>
      </c>
      <c r="N140" s="66" t="e">
        <f t="shared" si="13"/>
        <v>#REF!</v>
      </c>
      <c r="O140" s="66" t="e">
        <f t="shared" si="14"/>
        <v>#REF!</v>
      </c>
      <c r="P140" s="67" t="e">
        <f>VLOOKUP(A140,#REF!,16,0)</f>
        <v>#REF!</v>
      </c>
      <c r="Q140" s="67" t="e">
        <f>VLOOKUP(A140,#REF!,17,0)</f>
        <v>#REF!</v>
      </c>
      <c r="R140" s="125">
        <v>3.26</v>
      </c>
      <c r="S140" s="125"/>
    </row>
    <row r="141" spans="1:19" x14ac:dyDescent="0.25">
      <c r="A141" s="37">
        <v>133</v>
      </c>
      <c r="B141" s="36">
        <f>SUBTOTAL(103,$C$9:C141)</f>
        <v>133</v>
      </c>
      <c r="C141" s="76" t="s">
        <v>283</v>
      </c>
      <c r="D141" s="76">
        <f t="shared" si="15"/>
        <v>0</v>
      </c>
      <c r="E141" s="124" t="s">
        <v>434</v>
      </c>
      <c r="F141" s="124" t="s">
        <v>434</v>
      </c>
      <c r="G141" s="67" t="e">
        <f>VLOOKUP(A141,#REF!,7,0)</f>
        <v>#REF!</v>
      </c>
      <c r="H141" s="67"/>
      <c r="I141" s="67" t="e">
        <f>VLOOKUP(A141,#REF!,9,0)</f>
        <v>#REF!</v>
      </c>
      <c r="J141" s="67" t="e">
        <f>VLOOKUP(A141,#REF!,10,0)</f>
        <v>#REF!</v>
      </c>
      <c r="K141" s="122" t="e">
        <f>VLOOKUP(A141,#REF!,11,0)</f>
        <v>#REF!</v>
      </c>
      <c r="L141" s="96" t="e">
        <f>VLOOKUP(A141,#REF!,12,0)</f>
        <v>#REF!</v>
      </c>
      <c r="M141" s="66" t="e">
        <f t="shared" si="12"/>
        <v>#REF!</v>
      </c>
      <c r="N141" s="66" t="e">
        <f t="shared" si="13"/>
        <v>#REF!</v>
      </c>
      <c r="O141" s="66" t="e">
        <f t="shared" si="14"/>
        <v>#REF!</v>
      </c>
      <c r="P141" s="67" t="e">
        <f>VLOOKUP(A141,#REF!,16,0)</f>
        <v>#REF!</v>
      </c>
      <c r="Q141" s="67" t="e">
        <f>VLOOKUP(A141,#REF!,17,0)</f>
        <v>#REF!</v>
      </c>
      <c r="R141" s="125">
        <v>3.26</v>
      </c>
      <c r="S141" s="125"/>
    </row>
    <row r="142" spans="1:19" s="83" customFormat="1" x14ac:dyDescent="0.25">
      <c r="A142" s="37">
        <v>134</v>
      </c>
      <c r="B142" s="36">
        <f>SUBTOTAL(103,$C$9:C142)</f>
        <v>134</v>
      </c>
      <c r="C142" s="76" t="s">
        <v>183</v>
      </c>
      <c r="D142" s="76">
        <f t="shared" si="15"/>
        <v>0</v>
      </c>
      <c r="E142" s="124" t="s">
        <v>434</v>
      </c>
      <c r="F142" s="124" t="s">
        <v>434</v>
      </c>
      <c r="G142" s="67" t="e">
        <f>VLOOKUP(A142,#REF!,7,0)</f>
        <v>#REF!</v>
      </c>
      <c r="H142" s="67"/>
      <c r="I142" s="67" t="e">
        <f>VLOOKUP(A142,#REF!,9,0)</f>
        <v>#REF!</v>
      </c>
      <c r="J142" s="67" t="e">
        <f>VLOOKUP(A142,#REF!,10,0)</f>
        <v>#REF!</v>
      </c>
      <c r="K142" s="122" t="e">
        <f>VLOOKUP(A142,#REF!,11,0)</f>
        <v>#REF!</v>
      </c>
      <c r="L142" s="96" t="e">
        <f>VLOOKUP(A142,#REF!,12,0)</f>
        <v>#REF!</v>
      </c>
      <c r="M142" s="66" t="e">
        <f t="shared" si="12"/>
        <v>#REF!</v>
      </c>
      <c r="N142" s="66" t="e">
        <f t="shared" si="13"/>
        <v>#REF!</v>
      </c>
      <c r="O142" s="66" t="e">
        <f t="shared" si="14"/>
        <v>#REF!</v>
      </c>
      <c r="P142" s="67" t="e">
        <f>VLOOKUP(A142,#REF!,16,0)</f>
        <v>#REF!</v>
      </c>
      <c r="Q142" s="67" t="e">
        <f>VLOOKUP(A142,#REF!,17,0)</f>
        <v>#REF!</v>
      </c>
      <c r="R142" s="125">
        <v>1</v>
      </c>
      <c r="S142" s="125"/>
    </row>
    <row r="143" spans="1:19" x14ac:dyDescent="0.25">
      <c r="A143" s="37">
        <v>135</v>
      </c>
      <c r="B143" s="36">
        <f>SUBTOTAL(103,$C$9:C143)</f>
        <v>135</v>
      </c>
      <c r="C143" s="76" t="s">
        <v>204</v>
      </c>
      <c r="D143" s="76">
        <f t="shared" si="15"/>
        <v>0</v>
      </c>
      <c r="E143" s="124" t="s">
        <v>434</v>
      </c>
      <c r="F143" s="124" t="s">
        <v>434</v>
      </c>
      <c r="G143" s="67" t="e">
        <f>VLOOKUP(A143,#REF!,7,0)</f>
        <v>#REF!</v>
      </c>
      <c r="H143" s="67"/>
      <c r="I143" s="67" t="e">
        <f>VLOOKUP(A143,#REF!,9,0)</f>
        <v>#REF!</v>
      </c>
      <c r="J143" s="67" t="e">
        <f>VLOOKUP(A143,#REF!,10,0)</f>
        <v>#REF!</v>
      </c>
      <c r="K143" s="122" t="e">
        <f>VLOOKUP(A143,#REF!,11,0)</f>
        <v>#REF!</v>
      </c>
      <c r="L143" s="96" t="e">
        <f>VLOOKUP(A143,#REF!,12,0)</f>
        <v>#REF!</v>
      </c>
      <c r="M143" s="66" t="e">
        <f t="shared" ref="M143:M206" si="16">K143*L143+K143</f>
        <v>#REF!</v>
      </c>
      <c r="N143" s="66" t="e">
        <f t="shared" ref="N143:N206" si="17">K143*I143</f>
        <v>#REF!</v>
      </c>
      <c r="O143" s="66" t="e">
        <f t="shared" ref="O143:O206" si="18">M143*I143</f>
        <v>#REF!</v>
      </c>
      <c r="P143" s="67" t="e">
        <f>VLOOKUP(A143,#REF!,16,0)</f>
        <v>#REF!</v>
      </c>
      <c r="Q143" s="67" t="e">
        <f>VLOOKUP(A143,#REF!,17,0)</f>
        <v>#REF!</v>
      </c>
      <c r="R143" s="125">
        <v>1</v>
      </c>
      <c r="S143" s="125"/>
    </row>
    <row r="144" spans="1:19" s="83" customFormat="1" x14ac:dyDescent="0.25">
      <c r="A144" s="37">
        <v>136</v>
      </c>
      <c r="B144" s="36">
        <f>SUBTOTAL(103,$C$9:C144)</f>
        <v>136</v>
      </c>
      <c r="C144" s="76" t="s">
        <v>249</v>
      </c>
      <c r="D144" s="76">
        <f t="shared" si="15"/>
        <v>0</v>
      </c>
      <c r="E144" s="124" t="s">
        <v>434</v>
      </c>
      <c r="F144" s="124" t="s">
        <v>434</v>
      </c>
      <c r="G144" s="67" t="e">
        <f>VLOOKUP(A144,#REF!,7,0)</f>
        <v>#REF!</v>
      </c>
      <c r="H144" s="67"/>
      <c r="I144" s="67" t="e">
        <f>VLOOKUP(A144,#REF!,9,0)</f>
        <v>#REF!</v>
      </c>
      <c r="J144" s="67" t="e">
        <f>VLOOKUP(A144,#REF!,10,0)</f>
        <v>#REF!</v>
      </c>
      <c r="K144" s="122" t="e">
        <f>VLOOKUP(A144,#REF!,11,0)</f>
        <v>#REF!</v>
      </c>
      <c r="L144" s="96" t="e">
        <f>VLOOKUP(A144,#REF!,12,0)</f>
        <v>#REF!</v>
      </c>
      <c r="M144" s="66" t="e">
        <f t="shared" si="16"/>
        <v>#REF!</v>
      </c>
      <c r="N144" s="66" t="e">
        <f t="shared" si="17"/>
        <v>#REF!</v>
      </c>
      <c r="O144" s="66" t="e">
        <f t="shared" si="18"/>
        <v>#REF!</v>
      </c>
      <c r="P144" s="67" t="e">
        <f>VLOOKUP(A144,#REF!,16,0)</f>
        <v>#REF!</v>
      </c>
      <c r="Q144" s="67" t="e">
        <f>VLOOKUP(A144,#REF!,17,0)</f>
        <v>#REF!</v>
      </c>
      <c r="R144" s="125">
        <v>4.3</v>
      </c>
      <c r="S144" s="125"/>
    </row>
    <row r="145" spans="1:19" x14ac:dyDescent="0.25">
      <c r="A145" s="37">
        <v>137</v>
      </c>
      <c r="B145" s="36">
        <f>SUBTOTAL(103,$C$9:C145)</f>
        <v>137</v>
      </c>
      <c r="C145" s="76" t="s">
        <v>284</v>
      </c>
      <c r="D145" s="76">
        <f t="shared" si="15"/>
        <v>0</v>
      </c>
      <c r="E145" s="124" t="s">
        <v>434</v>
      </c>
      <c r="F145" s="124" t="s">
        <v>434</v>
      </c>
      <c r="G145" s="67" t="e">
        <f>VLOOKUP(A145,#REF!,7,0)</f>
        <v>#REF!</v>
      </c>
      <c r="H145" s="67"/>
      <c r="I145" s="67" t="e">
        <f>VLOOKUP(A145,#REF!,9,0)</f>
        <v>#REF!</v>
      </c>
      <c r="J145" s="67" t="e">
        <f>VLOOKUP(A145,#REF!,10,0)</f>
        <v>#REF!</v>
      </c>
      <c r="K145" s="122" t="e">
        <f>VLOOKUP(A145,#REF!,11,0)</f>
        <v>#REF!</v>
      </c>
      <c r="L145" s="96" t="e">
        <f>VLOOKUP(A145,#REF!,12,0)</f>
        <v>#REF!</v>
      </c>
      <c r="M145" s="66" t="e">
        <f t="shared" si="16"/>
        <v>#REF!</v>
      </c>
      <c r="N145" s="66" t="e">
        <f t="shared" si="17"/>
        <v>#REF!</v>
      </c>
      <c r="O145" s="66" t="e">
        <f t="shared" si="18"/>
        <v>#REF!</v>
      </c>
      <c r="P145" s="67" t="e">
        <f>VLOOKUP(A145,#REF!,16,0)</f>
        <v>#REF!</v>
      </c>
      <c r="Q145" s="67" t="e">
        <f>VLOOKUP(A145,#REF!,17,0)</f>
        <v>#REF!</v>
      </c>
      <c r="R145" s="125">
        <v>1</v>
      </c>
      <c r="S145" s="125"/>
    </row>
    <row r="146" spans="1:19" s="83" customFormat="1" x14ac:dyDescent="0.25">
      <c r="A146" s="37">
        <v>138</v>
      </c>
      <c r="B146" s="36">
        <f>SUBTOTAL(103,$C$9:C146)</f>
        <v>138</v>
      </c>
      <c r="C146" s="76" t="s">
        <v>251</v>
      </c>
      <c r="D146" s="76">
        <f t="shared" si="15"/>
        <v>0</v>
      </c>
      <c r="E146" s="124" t="s">
        <v>434</v>
      </c>
      <c r="F146" s="124" t="s">
        <v>434</v>
      </c>
      <c r="G146" s="67" t="e">
        <f>VLOOKUP(A146,#REF!,7,0)</f>
        <v>#REF!</v>
      </c>
      <c r="H146" s="67"/>
      <c r="I146" s="67" t="e">
        <f>VLOOKUP(A146,#REF!,9,0)</f>
        <v>#REF!</v>
      </c>
      <c r="J146" s="67" t="e">
        <f>VLOOKUP(A146,#REF!,10,0)</f>
        <v>#REF!</v>
      </c>
      <c r="K146" s="122" t="e">
        <f>VLOOKUP(A146,#REF!,11,0)</f>
        <v>#REF!</v>
      </c>
      <c r="L146" s="96" t="e">
        <f>VLOOKUP(A146,#REF!,12,0)</f>
        <v>#REF!</v>
      </c>
      <c r="M146" s="66" t="e">
        <f t="shared" si="16"/>
        <v>#REF!</v>
      </c>
      <c r="N146" s="66" t="e">
        <f t="shared" si="17"/>
        <v>#REF!</v>
      </c>
      <c r="O146" s="66" t="e">
        <f t="shared" si="18"/>
        <v>#REF!</v>
      </c>
      <c r="P146" s="67" t="e">
        <f>VLOOKUP(A146,#REF!,16,0)</f>
        <v>#REF!</v>
      </c>
      <c r="Q146" s="67" t="e">
        <f>VLOOKUP(A146,#REF!,17,0)</f>
        <v>#REF!</v>
      </c>
      <c r="R146" s="125">
        <v>3.26</v>
      </c>
      <c r="S146" s="125"/>
    </row>
    <row r="147" spans="1:19" x14ac:dyDescent="0.25">
      <c r="A147" s="37">
        <v>139</v>
      </c>
      <c r="B147" s="36">
        <f>SUBTOTAL(103,$C$9:C147)</f>
        <v>139</v>
      </c>
      <c r="C147" s="76" t="s">
        <v>253</v>
      </c>
      <c r="D147" s="76">
        <f t="shared" si="15"/>
        <v>0</v>
      </c>
      <c r="E147" s="124" t="s">
        <v>434</v>
      </c>
      <c r="F147" s="124" t="s">
        <v>434</v>
      </c>
      <c r="G147" s="67" t="e">
        <f>VLOOKUP(A147,#REF!,7,0)</f>
        <v>#REF!</v>
      </c>
      <c r="H147" s="67"/>
      <c r="I147" s="67" t="e">
        <f>VLOOKUP(A147,#REF!,9,0)</f>
        <v>#REF!</v>
      </c>
      <c r="J147" s="67" t="e">
        <f>VLOOKUP(A147,#REF!,10,0)</f>
        <v>#REF!</v>
      </c>
      <c r="K147" s="122" t="e">
        <f>VLOOKUP(A147,#REF!,11,0)</f>
        <v>#REF!</v>
      </c>
      <c r="L147" s="96" t="e">
        <f>VLOOKUP(A147,#REF!,12,0)</f>
        <v>#REF!</v>
      </c>
      <c r="M147" s="66" t="e">
        <f t="shared" si="16"/>
        <v>#REF!</v>
      </c>
      <c r="N147" s="66" t="e">
        <f t="shared" si="17"/>
        <v>#REF!</v>
      </c>
      <c r="O147" s="66" t="e">
        <f t="shared" si="18"/>
        <v>#REF!</v>
      </c>
      <c r="P147" s="67" t="e">
        <f>VLOOKUP(A147,#REF!,16,0)</f>
        <v>#REF!</v>
      </c>
      <c r="Q147" s="67" t="e">
        <f>VLOOKUP(A147,#REF!,17,0)</f>
        <v>#REF!</v>
      </c>
      <c r="R147" s="125">
        <v>1</v>
      </c>
      <c r="S147" s="125"/>
    </row>
    <row r="148" spans="1:19" s="83" customFormat="1" x14ac:dyDescent="0.25">
      <c r="A148" s="37">
        <v>140</v>
      </c>
      <c r="B148" s="36">
        <f>SUBTOTAL(103,$C$9:C148)</f>
        <v>140</v>
      </c>
      <c r="C148" s="76" t="s">
        <v>285</v>
      </c>
      <c r="D148" s="76">
        <f t="shared" si="15"/>
        <v>0</v>
      </c>
      <c r="E148" s="124" t="s">
        <v>434</v>
      </c>
      <c r="F148" s="124" t="s">
        <v>434</v>
      </c>
      <c r="G148" s="67" t="e">
        <f>VLOOKUP(A148,#REF!,7,0)</f>
        <v>#REF!</v>
      </c>
      <c r="H148" s="67"/>
      <c r="I148" s="67" t="e">
        <f>VLOOKUP(A148,#REF!,9,0)</f>
        <v>#REF!</v>
      </c>
      <c r="J148" s="67" t="e">
        <f>VLOOKUP(A148,#REF!,10,0)</f>
        <v>#REF!</v>
      </c>
      <c r="K148" s="122" t="e">
        <f>VLOOKUP(A148,#REF!,11,0)</f>
        <v>#REF!</v>
      </c>
      <c r="L148" s="96" t="e">
        <f>VLOOKUP(A148,#REF!,12,0)</f>
        <v>#REF!</v>
      </c>
      <c r="M148" s="66" t="e">
        <f t="shared" si="16"/>
        <v>#REF!</v>
      </c>
      <c r="N148" s="66" t="e">
        <f t="shared" si="17"/>
        <v>#REF!</v>
      </c>
      <c r="O148" s="66" t="e">
        <f t="shared" si="18"/>
        <v>#REF!</v>
      </c>
      <c r="P148" s="67" t="e">
        <f>VLOOKUP(A148,#REF!,16,0)</f>
        <v>#REF!</v>
      </c>
      <c r="Q148" s="67" t="e">
        <f>VLOOKUP(A148,#REF!,17,0)</f>
        <v>#REF!</v>
      </c>
      <c r="R148" s="125">
        <v>13.03</v>
      </c>
      <c r="S148" s="125"/>
    </row>
    <row r="149" spans="1:19" x14ac:dyDescent="0.25">
      <c r="A149" s="37">
        <v>141</v>
      </c>
      <c r="B149" s="36">
        <f>SUBTOTAL(103,$C$9:C149)</f>
        <v>141</v>
      </c>
      <c r="C149" s="76" t="s">
        <v>255</v>
      </c>
      <c r="D149" s="76">
        <f t="shared" si="15"/>
        <v>0</v>
      </c>
      <c r="E149" s="124" t="s">
        <v>434</v>
      </c>
      <c r="F149" s="124" t="s">
        <v>434</v>
      </c>
      <c r="G149" s="67" t="e">
        <f>VLOOKUP(A149,#REF!,7,0)</f>
        <v>#REF!</v>
      </c>
      <c r="H149" s="67"/>
      <c r="I149" s="67" t="e">
        <f>VLOOKUP(A149,#REF!,9,0)</f>
        <v>#REF!</v>
      </c>
      <c r="J149" s="67" t="e">
        <f>VLOOKUP(A149,#REF!,10,0)</f>
        <v>#REF!</v>
      </c>
      <c r="K149" s="122" t="e">
        <f>VLOOKUP(A149,#REF!,11,0)</f>
        <v>#REF!</v>
      </c>
      <c r="L149" s="96" t="e">
        <f>VLOOKUP(A149,#REF!,12,0)</f>
        <v>#REF!</v>
      </c>
      <c r="M149" s="66" t="e">
        <f t="shared" si="16"/>
        <v>#REF!</v>
      </c>
      <c r="N149" s="66" t="e">
        <f t="shared" si="17"/>
        <v>#REF!</v>
      </c>
      <c r="O149" s="66" t="e">
        <f t="shared" si="18"/>
        <v>#REF!</v>
      </c>
      <c r="P149" s="67" t="e">
        <f>VLOOKUP(A149,#REF!,16,0)</f>
        <v>#REF!</v>
      </c>
      <c r="Q149" s="67" t="e">
        <f>VLOOKUP(A149,#REF!,17,0)</f>
        <v>#REF!</v>
      </c>
      <c r="R149" s="125">
        <v>3.26</v>
      </c>
      <c r="S149" s="125"/>
    </row>
    <row r="150" spans="1:19" s="83" customFormat="1" x14ac:dyDescent="0.25">
      <c r="A150" s="37">
        <v>142</v>
      </c>
      <c r="B150" s="36">
        <f>SUBTOTAL(103,$C$9:C150)</f>
        <v>142</v>
      </c>
      <c r="C150" s="76" t="s">
        <v>286</v>
      </c>
      <c r="D150" s="76">
        <f t="shared" si="15"/>
        <v>0</v>
      </c>
      <c r="E150" s="124" t="s">
        <v>434</v>
      </c>
      <c r="F150" s="124" t="s">
        <v>434</v>
      </c>
      <c r="G150" s="67" t="e">
        <f>VLOOKUP(A150,#REF!,7,0)</f>
        <v>#REF!</v>
      </c>
      <c r="H150" s="67"/>
      <c r="I150" s="67" t="e">
        <f>VLOOKUP(A150,#REF!,9,0)</f>
        <v>#REF!</v>
      </c>
      <c r="J150" s="67" t="e">
        <f>VLOOKUP(A150,#REF!,10,0)</f>
        <v>#REF!</v>
      </c>
      <c r="K150" s="122" t="e">
        <f>VLOOKUP(A150,#REF!,11,0)</f>
        <v>#REF!</v>
      </c>
      <c r="L150" s="96" t="e">
        <f>VLOOKUP(A150,#REF!,12,0)</f>
        <v>#REF!</v>
      </c>
      <c r="M150" s="66" t="e">
        <f t="shared" si="16"/>
        <v>#REF!</v>
      </c>
      <c r="N150" s="66" t="e">
        <f t="shared" si="17"/>
        <v>#REF!</v>
      </c>
      <c r="O150" s="66" t="e">
        <f t="shared" si="18"/>
        <v>#REF!</v>
      </c>
      <c r="P150" s="67" t="e">
        <f>VLOOKUP(A150,#REF!,16,0)</f>
        <v>#REF!</v>
      </c>
      <c r="Q150" s="67" t="e">
        <f>VLOOKUP(A150,#REF!,17,0)</f>
        <v>#REF!</v>
      </c>
      <c r="R150" s="125">
        <v>4.3</v>
      </c>
      <c r="S150" s="125"/>
    </row>
    <row r="151" spans="1:19" x14ac:dyDescent="0.25">
      <c r="A151" s="37">
        <v>143</v>
      </c>
      <c r="B151" s="36">
        <f>SUBTOTAL(103,$C$9:C151)</f>
        <v>143</v>
      </c>
      <c r="C151" s="76" t="s">
        <v>287</v>
      </c>
      <c r="D151" s="76">
        <f t="shared" si="15"/>
        <v>0</v>
      </c>
      <c r="E151" s="124" t="s">
        <v>434</v>
      </c>
      <c r="F151" s="124" t="s">
        <v>434</v>
      </c>
      <c r="G151" s="67" t="e">
        <f>VLOOKUP(A151,#REF!,7,0)</f>
        <v>#REF!</v>
      </c>
      <c r="H151" s="67"/>
      <c r="I151" s="67" t="e">
        <f>VLOOKUP(A151,#REF!,9,0)</f>
        <v>#REF!</v>
      </c>
      <c r="J151" s="67" t="e">
        <f>VLOOKUP(A151,#REF!,10,0)</f>
        <v>#REF!</v>
      </c>
      <c r="K151" s="122" t="e">
        <f>VLOOKUP(A151,#REF!,11,0)</f>
        <v>#REF!</v>
      </c>
      <c r="L151" s="96" t="e">
        <f>VLOOKUP(A151,#REF!,12,0)</f>
        <v>#REF!</v>
      </c>
      <c r="M151" s="66" t="e">
        <f t="shared" si="16"/>
        <v>#REF!</v>
      </c>
      <c r="N151" s="66" t="e">
        <f t="shared" si="17"/>
        <v>#REF!</v>
      </c>
      <c r="O151" s="66" t="e">
        <f t="shared" si="18"/>
        <v>#REF!</v>
      </c>
      <c r="P151" s="67" t="e">
        <f>VLOOKUP(A151,#REF!,16,0)</f>
        <v>#REF!</v>
      </c>
      <c r="Q151" s="67" t="e">
        <f>VLOOKUP(A151,#REF!,17,0)</f>
        <v>#REF!</v>
      </c>
      <c r="R151" s="125">
        <v>1</v>
      </c>
      <c r="S151" s="125"/>
    </row>
    <row r="152" spans="1:19" s="83" customFormat="1" x14ac:dyDescent="0.25">
      <c r="A152" s="37">
        <v>144</v>
      </c>
      <c r="B152" s="36">
        <f>SUBTOTAL(103,$C$9:C152)</f>
        <v>144</v>
      </c>
      <c r="C152" s="76" t="s">
        <v>182</v>
      </c>
      <c r="D152" s="76">
        <f t="shared" si="15"/>
        <v>0</v>
      </c>
      <c r="E152" s="124" t="s">
        <v>434</v>
      </c>
      <c r="F152" s="124" t="s">
        <v>434</v>
      </c>
      <c r="G152" s="67" t="e">
        <f>VLOOKUP(A152,#REF!,7,0)</f>
        <v>#REF!</v>
      </c>
      <c r="H152" s="67"/>
      <c r="I152" s="67" t="e">
        <f>VLOOKUP(A152,#REF!,9,0)</f>
        <v>#REF!</v>
      </c>
      <c r="J152" s="67" t="e">
        <f>VLOOKUP(A152,#REF!,10,0)</f>
        <v>#REF!</v>
      </c>
      <c r="K152" s="122" t="e">
        <f>VLOOKUP(A152,#REF!,11,0)</f>
        <v>#REF!</v>
      </c>
      <c r="L152" s="96" t="e">
        <f>VLOOKUP(A152,#REF!,12,0)</f>
        <v>#REF!</v>
      </c>
      <c r="M152" s="66" t="e">
        <f t="shared" si="16"/>
        <v>#REF!</v>
      </c>
      <c r="N152" s="66" t="e">
        <f t="shared" si="17"/>
        <v>#REF!</v>
      </c>
      <c r="O152" s="66" t="e">
        <f t="shared" si="18"/>
        <v>#REF!</v>
      </c>
      <c r="P152" s="67" t="e">
        <f>VLOOKUP(A152,#REF!,16,0)</f>
        <v>#REF!</v>
      </c>
      <c r="Q152" s="67" t="e">
        <f>VLOOKUP(A152,#REF!,17,0)</f>
        <v>#REF!</v>
      </c>
      <c r="R152" s="125">
        <v>1</v>
      </c>
      <c r="S152" s="125"/>
    </row>
    <row r="153" spans="1:19" x14ac:dyDescent="0.25">
      <c r="A153" s="37">
        <v>145</v>
      </c>
      <c r="B153" s="36">
        <f>SUBTOTAL(103,$C$9:C153)</f>
        <v>145</v>
      </c>
      <c r="C153" s="76" t="s">
        <v>288</v>
      </c>
      <c r="D153" s="76">
        <f t="shared" si="15"/>
        <v>0</v>
      </c>
      <c r="E153" s="124" t="s">
        <v>434</v>
      </c>
      <c r="F153" s="124" t="s">
        <v>434</v>
      </c>
      <c r="G153" s="67" t="e">
        <f>VLOOKUP(A153,#REF!,7,0)</f>
        <v>#REF!</v>
      </c>
      <c r="H153" s="67"/>
      <c r="I153" s="67" t="e">
        <f>VLOOKUP(A153,#REF!,9,0)</f>
        <v>#REF!</v>
      </c>
      <c r="J153" s="67" t="e">
        <f>VLOOKUP(A153,#REF!,10,0)</f>
        <v>#REF!</v>
      </c>
      <c r="K153" s="122" t="e">
        <f>VLOOKUP(A153,#REF!,11,0)</f>
        <v>#REF!</v>
      </c>
      <c r="L153" s="96" t="e">
        <f>VLOOKUP(A153,#REF!,12,0)</f>
        <v>#REF!</v>
      </c>
      <c r="M153" s="66" t="e">
        <f t="shared" si="16"/>
        <v>#REF!</v>
      </c>
      <c r="N153" s="66" t="e">
        <f t="shared" si="17"/>
        <v>#REF!</v>
      </c>
      <c r="O153" s="66" t="e">
        <f t="shared" si="18"/>
        <v>#REF!</v>
      </c>
      <c r="P153" s="67" t="e">
        <f>VLOOKUP(A153,#REF!,16,0)</f>
        <v>#REF!</v>
      </c>
      <c r="Q153" s="67" t="e">
        <f>VLOOKUP(A153,#REF!,17,0)</f>
        <v>#REF!</v>
      </c>
      <c r="R153" s="125">
        <v>3.26</v>
      </c>
      <c r="S153" s="125"/>
    </row>
    <row r="154" spans="1:19" s="82" customFormat="1" x14ac:dyDescent="0.25">
      <c r="A154" s="37">
        <v>146</v>
      </c>
      <c r="B154" s="36">
        <f>SUBTOTAL(103,$C$9:C154)</f>
        <v>146</v>
      </c>
      <c r="C154" s="76" t="s">
        <v>289</v>
      </c>
      <c r="D154" s="76">
        <f t="shared" si="15"/>
        <v>0</v>
      </c>
      <c r="E154" s="124" t="s">
        <v>434</v>
      </c>
      <c r="F154" s="124" t="s">
        <v>434</v>
      </c>
      <c r="G154" s="67" t="e">
        <f>VLOOKUP(A154,#REF!,7,0)</f>
        <v>#REF!</v>
      </c>
      <c r="H154" s="67"/>
      <c r="I154" s="67" t="e">
        <f>VLOOKUP(A154,#REF!,9,0)</f>
        <v>#REF!</v>
      </c>
      <c r="J154" s="67" t="e">
        <f>VLOOKUP(A154,#REF!,10,0)</f>
        <v>#REF!</v>
      </c>
      <c r="K154" s="122" t="e">
        <f>VLOOKUP(A154,#REF!,11,0)</f>
        <v>#REF!</v>
      </c>
      <c r="L154" s="96" t="e">
        <f>VLOOKUP(A154,#REF!,12,0)</f>
        <v>#REF!</v>
      </c>
      <c r="M154" s="66" t="e">
        <f t="shared" si="16"/>
        <v>#REF!</v>
      </c>
      <c r="N154" s="66" t="e">
        <f t="shared" si="17"/>
        <v>#REF!</v>
      </c>
      <c r="O154" s="66" t="e">
        <f t="shared" si="18"/>
        <v>#REF!</v>
      </c>
      <c r="P154" s="67" t="e">
        <f>VLOOKUP(A154,#REF!,16,0)</f>
        <v>#REF!</v>
      </c>
      <c r="Q154" s="67" t="e">
        <f>VLOOKUP(A154,#REF!,17,0)</f>
        <v>#REF!</v>
      </c>
      <c r="R154" s="125">
        <v>3.26</v>
      </c>
      <c r="S154" s="125"/>
    </row>
    <row r="155" spans="1:19" x14ac:dyDescent="0.25">
      <c r="A155" s="37">
        <v>147</v>
      </c>
      <c r="B155" s="36">
        <f>SUBTOTAL(103,$C$9:C155)</f>
        <v>147</v>
      </c>
      <c r="C155" s="77" t="s">
        <v>82</v>
      </c>
      <c r="D155" s="76">
        <f t="shared" si="15"/>
        <v>0</v>
      </c>
      <c r="E155" s="124" t="s">
        <v>434</v>
      </c>
      <c r="F155" s="124" t="s">
        <v>434</v>
      </c>
      <c r="G155" s="67" t="e">
        <f>VLOOKUP(A155,#REF!,7,0)</f>
        <v>#REF!</v>
      </c>
      <c r="H155" s="67"/>
      <c r="I155" s="67" t="e">
        <f>VLOOKUP(A155,#REF!,9,0)</f>
        <v>#REF!</v>
      </c>
      <c r="J155" s="67" t="e">
        <f>VLOOKUP(A155,#REF!,10,0)</f>
        <v>#REF!</v>
      </c>
      <c r="K155" s="122" t="e">
        <f>VLOOKUP(A155,#REF!,11,0)</f>
        <v>#REF!</v>
      </c>
      <c r="L155" s="96" t="e">
        <f>VLOOKUP(A155,#REF!,12,0)</f>
        <v>#REF!</v>
      </c>
      <c r="M155" s="66" t="e">
        <f t="shared" si="16"/>
        <v>#REF!</v>
      </c>
      <c r="N155" s="66" t="e">
        <f t="shared" si="17"/>
        <v>#REF!</v>
      </c>
      <c r="O155" s="66" t="e">
        <f t="shared" si="18"/>
        <v>#REF!</v>
      </c>
      <c r="P155" s="67" t="e">
        <f>VLOOKUP(A155,#REF!,16,0)</f>
        <v>#REF!</v>
      </c>
      <c r="Q155" s="67" t="e">
        <f>VLOOKUP(A155,#REF!,17,0)</f>
        <v>#REF!</v>
      </c>
      <c r="R155" s="125">
        <v>3.26</v>
      </c>
      <c r="S155" s="125"/>
    </row>
    <row r="156" spans="1:19" s="83" customFormat="1" x14ac:dyDescent="0.25">
      <c r="A156" s="37">
        <v>148</v>
      </c>
      <c r="B156" s="36">
        <f>SUBTOTAL(103,$C$9:C156)</f>
        <v>148</v>
      </c>
      <c r="C156" s="77" t="s">
        <v>421</v>
      </c>
      <c r="D156" s="76">
        <f t="shared" si="15"/>
        <v>0</v>
      </c>
      <c r="E156" s="124" t="s">
        <v>434</v>
      </c>
      <c r="F156" s="124" t="s">
        <v>434</v>
      </c>
      <c r="G156" s="67" t="e">
        <f>VLOOKUP(A156,#REF!,7,0)</f>
        <v>#REF!</v>
      </c>
      <c r="H156" s="67"/>
      <c r="I156" s="67" t="e">
        <f>VLOOKUP(A156,#REF!,9,0)</f>
        <v>#REF!</v>
      </c>
      <c r="J156" s="67" t="e">
        <f>VLOOKUP(A156,#REF!,10,0)</f>
        <v>#REF!</v>
      </c>
      <c r="K156" s="122" t="e">
        <f>VLOOKUP(A156,#REF!,11,0)</f>
        <v>#REF!</v>
      </c>
      <c r="L156" s="96" t="e">
        <f>VLOOKUP(A156,#REF!,12,0)</f>
        <v>#REF!</v>
      </c>
      <c r="M156" s="66" t="e">
        <f t="shared" si="16"/>
        <v>#REF!</v>
      </c>
      <c r="N156" s="66" t="e">
        <f t="shared" si="17"/>
        <v>#REF!</v>
      </c>
      <c r="O156" s="66" t="e">
        <f t="shared" si="18"/>
        <v>#REF!</v>
      </c>
      <c r="P156" s="67" t="e">
        <f>VLOOKUP(A156,#REF!,16,0)</f>
        <v>#REF!</v>
      </c>
      <c r="Q156" s="67" t="e">
        <f>VLOOKUP(A156,#REF!,17,0)</f>
        <v>#REF!</v>
      </c>
      <c r="R156" s="125">
        <v>2.9</v>
      </c>
      <c r="S156" s="125"/>
    </row>
    <row r="157" spans="1:19" x14ac:dyDescent="0.25">
      <c r="A157" s="37">
        <v>149</v>
      </c>
      <c r="B157" s="36">
        <f>SUBTOTAL(103,$C$9:C157)</f>
        <v>149</v>
      </c>
      <c r="C157" s="76" t="s">
        <v>290</v>
      </c>
      <c r="D157" s="76">
        <f t="shared" si="15"/>
        <v>0</v>
      </c>
      <c r="E157" s="124" t="s">
        <v>434</v>
      </c>
      <c r="F157" s="124" t="s">
        <v>434</v>
      </c>
      <c r="G157" s="67" t="e">
        <f>VLOOKUP(A157,#REF!,7,0)</f>
        <v>#REF!</v>
      </c>
      <c r="H157" s="67"/>
      <c r="I157" s="67" t="e">
        <f>VLOOKUP(A157,#REF!,9,0)</f>
        <v>#REF!</v>
      </c>
      <c r="J157" s="67" t="e">
        <f>VLOOKUP(A157,#REF!,10,0)</f>
        <v>#REF!</v>
      </c>
      <c r="K157" s="122" t="e">
        <f>VLOOKUP(A157,#REF!,11,0)</f>
        <v>#REF!</v>
      </c>
      <c r="L157" s="96" t="e">
        <f>VLOOKUP(A157,#REF!,12,0)</f>
        <v>#REF!</v>
      </c>
      <c r="M157" s="66" t="e">
        <f t="shared" si="16"/>
        <v>#REF!</v>
      </c>
      <c r="N157" s="66" t="e">
        <f t="shared" si="17"/>
        <v>#REF!</v>
      </c>
      <c r="O157" s="66" t="e">
        <f t="shared" si="18"/>
        <v>#REF!</v>
      </c>
      <c r="P157" s="67" t="e">
        <f>VLOOKUP(A157,#REF!,16,0)</f>
        <v>#REF!</v>
      </c>
      <c r="Q157" s="67" t="e">
        <f>VLOOKUP(A157,#REF!,17,0)</f>
        <v>#REF!</v>
      </c>
      <c r="R157" s="125">
        <v>1</v>
      </c>
      <c r="S157" s="125"/>
    </row>
    <row r="158" spans="1:19" s="83" customFormat="1" x14ac:dyDescent="0.25">
      <c r="A158" s="37">
        <v>150</v>
      </c>
      <c r="B158" s="36">
        <f>SUBTOTAL(103,$C$9:C158)</f>
        <v>150</v>
      </c>
      <c r="C158" s="76" t="s">
        <v>256</v>
      </c>
      <c r="D158" s="76">
        <f t="shared" si="15"/>
        <v>0</v>
      </c>
      <c r="E158" s="124" t="s">
        <v>434</v>
      </c>
      <c r="F158" s="124" t="s">
        <v>434</v>
      </c>
      <c r="G158" s="67" t="e">
        <f>VLOOKUP(A158,#REF!,7,0)</f>
        <v>#REF!</v>
      </c>
      <c r="H158" s="67"/>
      <c r="I158" s="67" t="e">
        <f>VLOOKUP(A158,#REF!,9,0)</f>
        <v>#REF!</v>
      </c>
      <c r="J158" s="67" t="e">
        <f>VLOOKUP(A158,#REF!,10,0)</f>
        <v>#REF!</v>
      </c>
      <c r="K158" s="122" t="e">
        <f>VLOOKUP(A158,#REF!,11,0)</f>
        <v>#REF!</v>
      </c>
      <c r="L158" s="96" t="e">
        <f>VLOOKUP(A158,#REF!,12,0)</f>
        <v>#REF!</v>
      </c>
      <c r="M158" s="66" t="e">
        <f t="shared" si="16"/>
        <v>#REF!</v>
      </c>
      <c r="N158" s="66" t="e">
        <f t="shared" si="17"/>
        <v>#REF!</v>
      </c>
      <c r="O158" s="66" t="e">
        <f t="shared" si="18"/>
        <v>#REF!</v>
      </c>
      <c r="P158" s="67" t="e">
        <f>VLOOKUP(A158,#REF!,16,0)</f>
        <v>#REF!</v>
      </c>
      <c r="Q158" s="67" t="e">
        <f>VLOOKUP(A158,#REF!,17,0)</f>
        <v>#REF!</v>
      </c>
      <c r="R158" s="125">
        <v>1.97</v>
      </c>
      <c r="S158" s="125"/>
    </row>
    <row r="159" spans="1:19" x14ac:dyDescent="0.25">
      <c r="A159" s="37">
        <v>151</v>
      </c>
      <c r="B159" s="36">
        <f>SUBTOTAL(103,$C$9:C159)</f>
        <v>151</v>
      </c>
      <c r="C159" s="76" t="s">
        <v>257</v>
      </c>
      <c r="D159" s="76">
        <f t="shared" si="15"/>
        <v>0</v>
      </c>
      <c r="E159" s="124" t="s">
        <v>434</v>
      </c>
      <c r="F159" s="124" t="s">
        <v>434</v>
      </c>
      <c r="G159" s="67" t="e">
        <f>VLOOKUP(A159,#REF!,7,0)</f>
        <v>#REF!</v>
      </c>
      <c r="H159" s="67"/>
      <c r="I159" s="67" t="e">
        <f>VLOOKUP(A159,#REF!,9,0)</f>
        <v>#REF!</v>
      </c>
      <c r="J159" s="67" t="e">
        <f>VLOOKUP(A159,#REF!,10,0)</f>
        <v>#REF!</v>
      </c>
      <c r="K159" s="122" t="e">
        <f>VLOOKUP(A159,#REF!,11,0)</f>
        <v>#REF!</v>
      </c>
      <c r="L159" s="96" t="e">
        <f>VLOOKUP(A159,#REF!,12,0)</f>
        <v>#REF!</v>
      </c>
      <c r="M159" s="66" t="e">
        <f t="shared" si="16"/>
        <v>#REF!</v>
      </c>
      <c r="N159" s="66" t="e">
        <f t="shared" si="17"/>
        <v>#REF!</v>
      </c>
      <c r="O159" s="66" t="e">
        <f t="shared" si="18"/>
        <v>#REF!</v>
      </c>
      <c r="P159" s="67" t="e">
        <f>VLOOKUP(A159,#REF!,16,0)</f>
        <v>#REF!</v>
      </c>
      <c r="Q159" s="67" t="e">
        <f>VLOOKUP(A159,#REF!,17,0)</f>
        <v>#REF!</v>
      </c>
      <c r="R159" s="125">
        <v>2.6</v>
      </c>
      <c r="S159" s="125"/>
    </row>
    <row r="160" spans="1:19" s="83" customFormat="1" x14ac:dyDescent="0.25">
      <c r="A160" s="37">
        <v>152</v>
      </c>
      <c r="B160" s="36">
        <f>SUBTOTAL(103,$C$9:C160)</f>
        <v>152</v>
      </c>
      <c r="C160" s="76" t="s">
        <v>260</v>
      </c>
      <c r="D160" s="76">
        <f t="shared" si="15"/>
        <v>0</v>
      </c>
      <c r="E160" s="124" t="s">
        <v>434</v>
      </c>
      <c r="F160" s="124" t="s">
        <v>434</v>
      </c>
      <c r="G160" s="67" t="e">
        <f>VLOOKUP(A160,#REF!,7,0)</f>
        <v>#REF!</v>
      </c>
      <c r="H160" s="67"/>
      <c r="I160" s="67" t="e">
        <f>VLOOKUP(A160,#REF!,9,0)</f>
        <v>#REF!</v>
      </c>
      <c r="J160" s="67" t="e">
        <f>VLOOKUP(A160,#REF!,10,0)</f>
        <v>#REF!</v>
      </c>
      <c r="K160" s="122" t="e">
        <f>VLOOKUP(A160,#REF!,11,0)</f>
        <v>#REF!</v>
      </c>
      <c r="L160" s="96" t="e">
        <f>VLOOKUP(A160,#REF!,12,0)</f>
        <v>#REF!</v>
      </c>
      <c r="M160" s="66" t="e">
        <f t="shared" si="16"/>
        <v>#REF!</v>
      </c>
      <c r="N160" s="66" t="e">
        <f t="shared" si="17"/>
        <v>#REF!</v>
      </c>
      <c r="O160" s="66" t="e">
        <f t="shared" si="18"/>
        <v>#REF!</v>
      </c>
      <c r="P160" s="67" t="e">
        <f>VLOOKUP(A160,#REF!,16,0)</f>
        <v>#REF!</v>
      </c>
      <c r="Q160" s="67" t="e">
        <f>VLOOKUP(A160,#REF!,17,0)</f>
        <v>#REF!</v>
      </c>
      <c r="R160" s="125">
        <v>3.26</v>
      </c>
      <c r="S160" s="125"/>
    </row>
    <row r="161" spans="1:19" x14ac:dyDescent="0.25">
      <c r="A161" s="37">
        <v>153</v>
      </c>
      <c r="B161" s="36">
        <f>SUBTOTAL(103,$C$9:C161)</f>
        <v>153</v>
      </c>
      <c r="C161" s="76" t="s">
        <v>27</v>
      </c>
      <c r="D161" s="76">
        <f t="shared" si="15"/>
        <v>0</v>
      </c>
      <c r="E161" s="124" t="s">
        <v>434</v>
      </c>
      <c r="F161" s="124" t="s">
        <v>434</v>
      </c>
      <c r="G161" s="67" t="e">
        <f>VLOOKUP(A161,#REF!,7,0)</f>
        <v>#REF!</v>
      </c>
      <c r="H161" s="67"/>
      <c r="I161" s="67" t="e">
        <f>VLOOKUP(A161,#REF!,9,0)</f>
        <v>#REF!</v>
      </c>
      <c r="J161" s="67" t="e">
        <f>VLOOKUP(A161,#REF!,10,0)</f>
        <v>#REF!</v>
      </c>
      <c r="K161" s="122" t="e">
        <f>VLOOKUP(A161,#REF!,11,0)</f>
        <v>#REF!</v>
      </c>
      <c r="L161" s="96" t="e">
        <f>VLOOKUP(A161,#REF!,12,0)</f>
        <v>#REF!</v>
      </c>
      <c r="M161" s="66" t="e">
        <f t="shared" si="16"/>
        <v>#REF!</v>
      </c>
      <c r="N161" s="66" t="e">
        <f t="shared" si="17"/>
        <v>#REF!</v>
      </c>
      <c r="O161" s="66" t="e">
        <f t="shared" si="18"/>
        <v>#REF!</v>
      </c>
      <c r="P161" s="67" t="e">
        <f>VLOOKUP(A161,#REF!,16,0)</f>
        <v>#REF!</v>
      </c>
      <c r="Q161" s="67" t="e">
        <f>VLOOKUP(A161,#REF!,17,0)</f>
        <v>#REF!</v>
      </c>
      <c r="R161" s="125">
        <v>3.26</v>
      </c>
      <c r="S161" s="125"/>
    </row>
    <row r="162" spans="1:19" s="83" customFormat="1" x14ac:dyDescent="0.25">
      <c r="A162" s="37">
        <v>154</v>
      </c>
      <c r="B162" s="36">
        <f>SUBTOTAL(103,$C$9:C162)</f>
        <v>154</v>
      </c>
      <c r="C162" s="76" t="s">
        <v>113</v>
      </c>
      <c r="D162" s="76">
        <f t="shared" si="15"/>
        <v>0</v>
      </c>
      <c r="E162" s="124" t="s">
        <v>434</v>
      </c>
      <c r="F162" s="124" t="s">
        <v>434</v>
      </c>
      <c r="G162" s="67" t="e">
        <f>VLOOKUP(A162,#REF!,7,0)</f>
        <v>#REF!</v>
      </c>
      <c r="H162" s="67"/>
      <c r="I162" s="67" t="e">
        <f>VLOOKUP(A162,#REF!,9,0)</f>
        <v>#REF!</v>
      </c>
      <c r="J162" s="67" t="e">
        <f>VLOOKUP(A162,#REF!,10,0)</f>
        <v>#REF!</v>
      </c>
      <c r="K162" s="122" t="e">
        <f>VLOOKUP(A162,#REF!,11,0)</f>
        <v>#REF!</v>
      </c>
      <c r="L162" s="96" t="e">
        <f>VLOOKUP(A162,#REF!,12,0)</f>
        <v>#REF!</v>
      </c>
      <c r="M162" s="66" t="e">
        <f t="shared" si="16"/>
        <v>#REF!</v>
      </c>
      <c r="N162" s="66" t="e">
        <f t="shared" si="17"/>
        <v>#REF!</v>
      </c>
      <c r="O162" s="66" t="e">
        <f t="shared" si="18"/>
        <v>#REF!</v>
      </c>
      <c r="P162" s="67" t="e">
        <f>VLOOKUP(A162,#REF!,16,0)</f>
        <v>#REF!</v>
      </c>
      <c r="Q162" s="67" t="e">
        <f>VLOOKUP(A162,#REF!,17,0)</f>
        <v>#REF!</v>
      </c>
      <c r="R162" s="125">
        <v>3.26</v>
      </c>
      <c r="S162" s="125"/>
    </row>
    <row r="163" spans="1:19" x14ac:dyDescent="0.25">
      <c r="A163" s="37">
        <v>155</v>
      </c>
      <c r="B163" s="36">
        <f>SUBTOTAL(103,$C$9:C163)</f>
        <v>155</v>
      </c>
      <c r="C163" s="76" t="s">
        <v>263</v>
      </c>
      <c r="D163" s="76">
        <f t="shared" si="15"/>
        <v>0</v>
      </c>
      <c r="E163" s="124" t="s">
        <v>434</v>
      </c>
      <c r="F163" s="124" t="s">
        <v>434</v>
      </c>
      <c r="G163" s="67" t="e">
        <f>VLOOKUP(A163,#REF!,7,0)</f>
        <v>#REF!</v>
      </c>
      <c r="H163" s="67"/>
      <c r="I163" s="67" t="e">
        <f>VLOOKUP(A163,#REF!,9,0)</f>
        <v>#REF!</v>
      </c>
      <c r="J163" s="67" t="e">
        <f>VLOOKUP(A163,#REF!,10,0)</f>
        <v>#REF!</v>
      </c>
      <c r="K163" s="122" t="e">
        <f>VLOOKUP(A163,#REF!,11,0)</f>
        <v>#REF!</v>
      </c>
      <c r="L163" s="96" t="e">
        <f>VLOOKUP(A163,#REF!,12,0)</f>
        <v>#REF!</v>
      </c>
      <c r="M163" s="66" t="e">
        <f t="shared" si="16"/>
        <v>#REF!</v>
      </c>
      <c r="N163" s="66" t="e">
        <f t="shared" si="17"/>
        <v>#REF!</v>
      </c>
      <c r="O163" s="66" t="e">
        <f t="shared" si="18"/>
        <v>#REF!</v>
      </c>
      <c r="P163" s="67" t="e">
        <f>VLOOKUP(A163,#REF!,16,0)</f>
        <v>#REF!</v>
      </c>
      <c r="Q163" s="67" t="e">
        <f>VLOOKUP(A163,#REF!,17,0)</f>
        <v>#REF!</v>
      </c>
      <c r="R163" s="125">
        <v>2.6</v>
      </c>
      <c r="S163" s="125"/>
    </row>
    <row r="164" spans="1:19" s="83" customFormat="1" x14ac:dyDescent="0.25">
      <c r="A164" s="37">
        <v>156</v>
      </c>
      <c r="B164" s="36">
        <f>SUBTOTAL(103,$C$9:C164)</f>
        <v>156</v>
      </c>
      <c r="C164" s="76" t="s">
        <v>265</v>
      </c>
      <c r="D164" s="76">
        <f t="shared" si="15"/>
        <v>0</v>
      </c>
      <c r="E164" s="124" t="s">
        <v>434</v>
      </c>
      <c r="F164" s="124" t="s">
        <v>434</v>
      </c>
      <c r="G164" s="67" t="e">
        <f>VLOOKUP(A164,#REF!,7,0)</f>
        <v>#REF!</v>
      </c>
      <c r="H164" s="67"/>
      <c r="I164" s="67" t="e">
        <f>VLOOKUP(A164,#REF!,9,0)</f>
        <v>#REF!</v>
      </c>
      <c r="J164" s="67" t="e">
        <f>VLOOKUP(A164,#REF!,10,0)</f>
        <v>#REF!</v>
      </c>
      <c r="K164" s="122" t="e">
        <f>VLOOKUP(A164,#REF!,11,0)</f>
        <v>#REF!</v>
      </c>
      <c r="L164" s="96" t="e">
        <f>VLOOKUP(A164,#REF!,12,0)</f>
        <v>#REF!</v>
      </c>
      <c r="M164" s="66" t="e">
        <f t="shared" si="16"/>
        <v>#REF!</v>
      </c>
      <c r="N164" s="66" t="e">
        <f t="shared" si="17"/>
        <v>#REF!</v>
      </c>
      <c r="O164" s="66" t="e">
        <f t="shared" si="18"/>
        <v>#REF!</v>
      </c>
      <c r="P164" s="67" t="e">
        <f>VLOOKUP(A164,#REF!,16,0)</f>
        <v>#REF!</v>
      </c>
      <c r="Q164" s="67" t="e">
        <f>VLOOKUP(A164,#REF!,17,0)</f>
        <v>#REF!</v>
      </c>
      <c r="R164" s="125">
        <v>2.6</v>
      </c>
      <c r="S164" s="125"/>
    </row>
    <row r="165" spans="1:19" x14ac:dyDescent="0.25">
      <c r="A165" s="37">
        <v>157</v>
      </c>
      <c r="B165" s="36">
        <f>SUBTOTAL(103,$C$9:C165)</f>
        <v>157</v>
      </c>
      <c r="C165" s="76" t="s">
        <v>267</v>
      </c>
      <c r="D165" s="76">
        <f t="shared" si="15"/>
        <v>0</v>
      </c>
      <c r="E165" s="124" t="s">
        <v>434</v>
      </c>
      <c r="F165" s="124" t="s">
        <v>434</v>
      </c>
      <c r="G165" s="67" t="e">
        <f>VLOOKUP(A165,#REF!,7,0)</f>
        <v>#REF!</v>
      </c>
      <c r="H165" s="67"/>
      <c r="I165" s="67" t="e">
        <f>VLOOKUP(A165,#REF!,9,0)</f>
        <v>#REF!</v>
      </c>
      <c r="J165" s="67" t="e">
        <f>VLOOKUP(A165,#REF!,10,0)</f>
        <v>#REF!</v>
      </c>
      <c r="K165" s="122" t="e">
        <f>VLOOKUP(A165,#REF!,11,0)</f>
        <v>#REF!</v>
      </c>
      <c r="L165" s="96" t="e">
        <f>VLOOKUP(A165,#REF!,12,0)</f>
        <v>#REF!</v>
      </c>
      <c r="M165" s="66" t="e">
        <f t="shared" si="16"/>
        <v>#REF!</v>
      </c>
      <c r="N165" s="66" t="e">
        <f t="shared" si="17"/>
        <v>#REF!</v>
      </c>
      <c r="O165" s="66" t="e">
        <f t="shared" si="18"/>
        <v>#REF!</v>
      </c>
      <c r="P165" s="67" t="e">
        <f>VLOOKUP(A165,#REF!,16,0)</f>
        <v>#REF!</v>
      </c>
      <c r="Q165" s="67" t="e">
        <f>VLOOKUP(A165,#REF!,17,0)</f>
        <v>#REF!</v>
      </c>
      <c r="R165" s="125">
        <v>2.17</v>
      </c>
      <c r="S165" s="125"/>
    </row>
    <row r="166" spans="1:19" x14ac:dyDescent="0.25">
      <c r="A166" s="37">
        <v>158</v>
      </c>
      <c r="B166" s="36">
        <f>SUBTOTAL(103,$C$9:C166)</f>
        <v>158</v>
      </c>
      <c r="C166" s="73" t="s">
        <v>325</v>
      </c>
      <c r="D166" s="76">
        <f t="shared" si="15"/>
        <v>0</v>
      </c>
      <c r="E166" s="124" t="s">
        <v>434</v>
      </c>
      <c r="F166" s="124" t="s">
        <v>434</v>
      </c>
      <c r="G166" s="67" t="e">
        <f>VLOOKUP(A166,#REF!,7,0)</f>
        <v>#REF!</v>
      </c>
      <c r="H166" s="67"/>
      <c r="I166" s="67" t="e">
        <f>VLOOKUP(A166,#REF!,9,0)</f>
        <v>#REF!</v>
      </c>
      <c r="J166" s="67" t="e">
        <f>VLOOKUP(A166,#REF!,10,0)</f>
        <v>#REF!</v>
      </c>
      <c r="K166" s="122" t="e">
        <f>VLOOKUP(A166,#REF!,11,0)</f>
        <v>#REF!</v>
      </c>
      <c r="L166" s="96" t="e">
        <f>VLOOKUP(A166,#REF!,12,0)</f>
        <v>#REF!</v>
      </c>
      <c r="M166" s="66" t="e">
        <f t="shared" si="16"/>
        <v>#REF!</v>
      </c>
      <c r="N166" s="66" t="e">
        <f t="shared" si="17"/>
        <v>#REF!</v>
      </c>
      <c r="O166" s="66" t="e">
        <f t="shared" si="18"/>
        <v>#REF!</v>
      </c>
      <c r="P166" s="67" t="e">
        <f>VLOOKUP(A166,#REF!,16,0)</f>
        <v>#REF!</v>
      </c>
      <c r="Q166" s="67" t="e">
        <f>VLOOKUP(A166,#REF!,17,0)</f>
        <v>#REF!</v>
      </c>
      <c r="R166" s="127">
        <v>2.17</v>
      </c>
      <c r="S166" s="125"/>
    </row>
    <row r="167" spans="1:19" x14ac:dyDescent="0.25">
      <c r="A167" s="37">
        <v>159</v>
      </c>
      <c r="B167" s="36">
        <f>SUBTOTAL(103,$C$9:C167)</f>
        <v>159</v>
      </c>
      <c r="C167" s="73" t="s">
        <v>38</v>
      </c>
      <c r="D167" s="76">
        <f t="shared" ref="D167:D168" si="19">IF(AF73&lt;365,AF73,"'")</f>
        <v>0</v>
      </c>
      <c r="E167" s="124" t="s">
        <v>434</v>
      </c>
      <c r="F167" s="124" t="s">
        <v>434</v>
      </c>
      <c r="G167" s="67" t="e">
        <f>VLOOKUP(A167,#REF!,7,0)</f>
        <v>#REF!</v>
      </c>
      <c r="H167" s="67"/>
      <c r="I167" s="67" t="e">
        <f>VLOOKUP(A167,#REF!,9,0)</f>
        <v>#REF!</v>
      </c>
      <c r="J167" s="67" t="e">
        <f>VLOOKUP(A167,#REF!,10,0)</f>
        <v>#REF!</v>
      </c>
      <c r="K167" s="122" t="e">
        <f>VLOOKUP(A167,#REF!,11,0)</f>
        <v>#REF!</v>
      </c>
      <c r="L167" s="96" t="e">
        <f>VLOOKUP(A167,#REF!,12,0)</f>
        <v>#REF!</v>
      </c>
      <c r="M167" s="66" t="e">
        <f t="shared" si="16"/>
        <v>#REF!</v>
      </c>
      <c r="N167" s="66" t="e">
        <f t="shared" si="17"/>
        <v>#REF!</v>
      </c>
      <c r="O167" s="66" t="e">
        <f t="shared" si="18"/>
        <v>#REF!</v>
      </c>
      <c r="P167" s="67" t="e">
        <f>VLOOKUP(A167,#REF!,16,0)</f>
        <v>#REF!</v>
      </c>
      <c r="Q167" s="67" t="e">
        <f>VLOOKUP(A167,#REF!,17,0)</f>
        <v>#REF!</v>
      </c>
      <c r="R167" s="127">
        <v>6.5</v>
      </c>
      <c r="S167" s="125"/>
    </row>
    <row r="168" spans="1:19" s="83" customFormat="1" x14ac:dyDescent="0.25">
      <c r="A168" s="37">
        <v>160</v>
      </c>
      <c r="B168" s="36">
        <f>SUBTOTAL(103,$C$9:C168)</f>
        <v>160</v>
      </c>
      <c r="C168" s="76" t="s">
        <v>268</v>
      </c>
      <c r="D168" s="76">
        <f t="shared" si="19"/>
        <v>0</v>
      </c>
      <c r="E168" s="124" t="s">
        <v>434</v>
      </c>
      <c r="F168" s="124" t="s">
        <v>434</v>
      </c>
      <c r="G168" s="67" t="e">
        <f>VLOOKUP(A168,#REF!,7,0)</f>
        <v>#REF!</v>
      </c>
      <c r="H168" s="67"/>
      <c r="I168" s="67" t="e">
        <f>VLOOKUP(A168,#REF!,9,0)</f>
        <v>#REF!</v>
      </c>
      <c r="J168" s="67" t="e">
        <f>VLOOKUP(A168,#REF!,10,0)</f>
        <v>#REF!</v>
      </c>
      <c r="K168" s="122" t="e">
        <f>VLOOKUP(A168,#REF!,11,0)</f>
        <v>#REF!</v>
      </c>
      <c r="L168" s="96" t="e">
        <f>VLOOKUP(A168,#REF!,12,0)</f>
        <v>#REF!</v>
      </c>
      <c r="M168" s="66" t="e">
        <f t="shared" si="16"/>
        <v>#REF!</v>
      </c>
      <c r="N168" s="66" t="e">
        <f t="shared" si="17"/>
        <v>#REF!</v>
      </c>
      <c r="O168" s="66" t="e">
        <f t="shared" si="18"/>
        <v>#REF!</v>
      </c>
      <c r="P168" s="67" t="e">
        <f>VLOOKUP(A168,#REF!,16,0)</f>
        <v>#REF!</v>
      </c>
      <c r="Q168" s="67" t="e">
        <f>VLOOKUP(A168,#REF!,17,0)</f>
        <v>#REF!</v>
      </c>
      <c r="R168" s="125">
        <v>3.9</v>
      </c>
      <c r="S168" s="125"/>
    </row>
    <row r="169" spans="1:19" s="83" customFormat="1" x14ac:dyDescent="0.25">
      <c r="A169" s="37">
        <v>161</v>
      </c>
      <c r="B169" s="36">
        <f>SUBTOTAL(103,$C$9:C169)</f>
        <v>161</v>
      </c>
      <c r="C169" s="106" t="s">
        <v>301</v>
      </c>
      <c r="D169" s="106"/>
      <c r="E169" s="124" t="s">
        <v>434</v>
      </c>
      <c r="F169" s="124" t="s">
        <v>434</v>
      </c>
      <c r="G169" s="67" t="e">
        <f>VLOOKUP(A169,#REF!,7,0)</f>
        <v>#REF!</v>
      </c>
      <c r="H169" s="67"/>
      <c r="I169" s="67" t="e">
        <f>VLOOKUP(A169,#REF!,9,0)</f>
        <v>#REF!</v>
      </c>
      <c r="J169" s="67" t="e">
        <f>VLOOKUP(A169,#REF!,10,0)</f>
        <v>#REF!</v>
      </c>
      <c r="K169" s="122" t="e">
        <f>VLOOKUP(A169,#REF!,11,0)</f>
        <v>#REF!</v>
      </c>
      <c r="L169" s="96" t="e">
        <f>VLOOKUP(A169,#REF!,12,0)</f>
        <v>#REF!</v>
      </c>
      <c r="M169" s="66" t="e">
        <f t="shared" si="16"/>
        <v>#REF!</v>
      </c>
      <c r="N169" s="66" t="e">
        <f t="shared" si="17"/>
        <v>#REF!</v>
      </c>
      <c r="O169" s="66" t="e">
        <f t="shared" si="18"/>
        <v>#REF!</v>
      </c>
      <c r="P169" s="67" t="e">
        <f>VLOOKUP(A169,#REF!,16,0)</f>
        <v>#REF!</v>
      </c>
      <c r="Q169" s="67" t="e">
        <f>VLOOKUP(A169,#REF!,17,0)</f>
        <v>#REF!</v>
      </c>
      <c r="R169" s="85" t="s">
        <v>427</v>
      </c>
      <c r="S169" s="37" t="s">
        <v>428</v>
      </c>
    </row>
    <row r="170" spans="1:19" x14ac:dyDescent="0.25">
      <c r="A170" s="37">
        <v>162</v>
      </c>
      <c r="B170" s="36">
        <f>SUBTOTAL(103,$C$9:C170)</f>
        <v>162</v>
      </c>
      <c r="C170" s="107" t="s">
        <v>229</v>
      </c>
      <c r="D170" s="107"/>
      <c r="E170" s="124" t="s">
        <v>434</v>
      </c>
      <c r="F170" s="124" t="s">
        <v>434</v>
      </c>
      <c r="G170" s="67" t="e">
        <f>VLOOKUP(A170,#REF!,7,0)</f>
        <v>#REF!</v>
      </c>
      <c r="H170" s="67"/>
      <c r="I170" s="67" t="e">
        <f>VLOOKUP(A170,#REF!,9,0)</f>
        <v>#REF!</v>
      </c>
      <c r="J170" s="67" t="e">
        <f>VLOOKUP(A170,#REF!,10,0)</f>
        <v>#REF!</v>
      </c>
      <c r="K170" s="122" t="e">
        <f>VLOOKUP(A170,#REF!,11,0)</f>
        <v>#REF!</v>
      </c>
      <c r="L170" s="96" t="e">
        <f>VLOOKUP(A170,#REF!,12,0)</f>
        <v>#REF!</v>
      </c>
      <c r="M170" s="66" t="e">
        <f t="shared" si="16"/>
        <v>#REF!</v>
      </c>
      <c r="N170" s="66" t="e">
        <f t="shared" si="17"/>
        <v>#REF!</v>
      </c>
      <c r="O170" s="66" t="e">
        <f t="shared" si="18"/>
        <v>#REF!</v>
      </c>
      <c r="P170" s="67" t="e">
        <f>VLOOKUP(A170,#REF!,16,0)</f>
        <v>#REF!</v>
      </c>
      <c r="Q170" s="67" t="e">
        <f>VLOOKUP(A170,#REF!,17,0)</f>
        <v>#REF!</v>
      </c>
      <c r="R170" s="128">
        <f>$BT$7</f>
        <v>0</v>
      </c>
      <c r="S170" s="37">
        <f>$BT$8</f>
        <v>0</v>
      </c>
    </row>
    <row r="171" spans="1:19" s="83" customFormat="1" x14ac:dyDescent="0.25">
      <c r="A171" s="37">
        <v>163</v>
      </c>
      <c r="B171" s="36">
        <f>SUBTOTAL(103,$C$9:C171)</f>
        <v>163</v>
      </c>
      <c r="C171" s="107" t="s">
        <v>320</v>
      </c>
      <c r="D171" s="107"/>
      <c r="E171" s="124" t="s">
        <v>434</v>
      </c>
      <c r="F171" s="124" t="s">
        <v>434</v>
      </c>
      <c r="G171" s="67" t="e">
        <f>VLOOKUP(A171,#REF!,7,0)</f>
        <v>#REF!</v>
      </c>
      <c r="H171" s="67"/>
      <c r="I171" s="67" t="e">
        <f>VLOOKUP(A171,#REF!,9,0)</f>
        <v>#REF!</v>
      </c>
      <c r="J171" s="67" t="e">
        <f>VLOOKUP(A171,#REF!,10,0)</f>
        <v>#REF!</v>
      </c>
      <c r="K171" s="122" t="e">
        <f>VLOOKUP(A171,#REF!,11,0)</f>
        <v>#REF!</v>
      </c>
      <c r="L171" s="96" t="e">
        <f>VLOOKUP(A171,#REF!,12,0)</f>
        <v>#REF!</v>
      </c>
      <c r="M171" s="66" t="e">
        <f t="shared" si="16"/>
        <v>#REF!</v>
      </c>
      <c r="N171" s="66" t="e">
        <f t="shared" si="17"/>
        <v>#REF!</v>
      </c>
      <c r="O171" s="66" t="e">
        <f t="shared" si="18"/>
        <v>#REF!</v>
      </c>
      <c r="P171" s="67" t="e">
        <f>VLOOKUP(A171,#REF!,16,0)</f>
        <v>#REF!</v>
      </c>
      <c r="Q171" s="67" t="e">
        <f>VLOOKUP(A171,#REF!,17,0)</f>
        <v>#REF!</v>
      </c>
      <c r="R171" s="128">
        <f t="shared" ref="R171:R172" si="20">$BT$7</f>
        <v>0</v>
      </c>
      <c r="S171" s="37">
        <f t="shared" ref="S171:S172" si="21">$BT$8</f>
        <v>0</v>
      </c>
    </row>
    <row r="172" spans="1:19" s="83" customFormat="1" x14ac:dyDescent="0.25">
      <c r="A172" s="37">
        <v>164</v>
      </c>
      <c r="B172" s="36">
        <f>SUBTOTAL(103,$C$9:C172)</f>
        <v>164</v>
      </c>
      <c r="C172" s="107" t="s">
        <v>230</v>
      </c>
      <c r="D172" s="107"/>
      <c r="E172" s="124" t="s">
        <v>434</v>
      </c>
      <c r="F172" s="124" t="s">
        <v>434</v>
      </c>
      <c r="G172" s="67" t="e">
        <f>VLOOKUP(A172,#REF!,7,0)</f>
        <v>#REF!</v>
      </c>
      <c r="H172" s="67"/>
      <c r="I172" s="67" t="e">
        <f>VLOOKUP(A172,#REF!,9,0)</f>
        <v>#REF!</v>
      </c>
      <c r="J172" s="67" t="e">
        <f>VLOOKUP(A172,#REF!,10,0)</f>
        <v>#REF!</v>
      </c>
      <c r="K172" s="122" t="e">
        <f>VLOOKUP(A172,#REF!,11,0)</f>
        <v>#REF!</v>
      </c>
      <c r="L172" s="96" t="e">
        <f>VLOOKUP(A172,#REF!,12,0)</f>
        <v>#REF!</v>
      </c>
      <c r="M172" s="66" t="e">
        <f t="shared" si="16"/>
        <v>#REF!</v>
      </c>
      <c r="N172" s="66" t="e">
        <f t="shared" si="17"/>
        <v>#REF!</v>
      </c>
      <c r="O172" s="66" t="e">
        <f t="shared" si="18"/>
        <v>#REF!</v>
      </c>
      <c r="P172" s="67" t="e">
        <f>VLOOKUP(A172,#REF!,16,0)</f>
        <v>#REF!</v>
      </c>
      <c r="Q172" s="67" t="e">
        <f>VLOOKUP(A172,#REF!,17,0)</f>
        <v>#REF!</v>
      </c>
      <c r="R172" s="128">
        <f t="shared" si="20"/>
        <v>0</v>
      </c>
      <c r="S172" s="37">
        <f t="shared" si="21"/>
        <v>0</v>
      </c>
    </row>
    <row r="173" spans="1:19" x14ac:dyDescent="0.25">
      <c r="A173" s="37">
        <v>165</v>
      </c>
      <c r="B173" s="36">
        <f>SUBTOTAL(103,$C$9:C173)</f>
        <v>165</v>
      </c>
      <c r="C173" s="107" t="s">
        <v>406</v>
      </c>
      <c r="D173" s="107"/>
      <c r="E173" s="124" t="s">
        <v>434</v>
      </c>
      <c r="F173" s="124" t="s">
        <v>434</v>
      </c>
      <c r="G173" s="67" t="e">
        <f>VLOOKUP(A173,#REF!,7,0)</f>
        <v>#REF!</v>
      </c>
      <c r="H173" s="67"/>
      <c r="I173" s="67" t="e">
        <f>VLOOKUP(A173,#REF!,9,0)</f>
        <v>#REF!</v>
      </c>
      <c r="J173" s="67" t="e">
        <f>VLOOKUP(A173,#REF!,10,0)</f>
        <v>#REF!</v>
      </c>
      <c r="K173" s="122" t="e">
        <f>VLOOKUP(A173,#REF!,11,0)</f>
        <v>#REF!</v>
      </c>
      <c r="L173" s="96" t="e">
        <f>VLOOKUP(A173,#REF!,12,0)</f>
        <v>#REF!</v>
      </c>
      <c r="M173" s="66" t="e">
        <f t="shared" si="16"/>
        <v>#REF!</v>
      </c>
      <c r="N173" s="66" t="e">
        <f t="shared" si="17"/>
        <v>#REF!</v>
      </c>
      <c r="O173" s="66" t="e">
        <f t="shared" si="18"/>
        <v>#REF!</v>
      </c>
      <c r="P173" s="67" t="e">
        <f>VLOOKUP(A173,#REF!,16,0)</f>
        <v>#REF!</v>
      </c>
      <c r="Q173" s="67" t="e">
        <f>VLOOKUP(A173,#REF!,17,0)</f>
        <v>#REF!</v>
      </c>
      <c r="R173" s="128">
        <f>$CG$7</f>
        <v>0</v>
      </c>
      <c r="S173" s="37">
        <f>$CG$8</f>
        <v>0</v>
      </c>
    </row>
    <row r="174" spans="1:19" s="83" customFormat="1" x14ac:dyDescent="0.25">
      <c r="A174" s="37">
        <v>166</v>
      </c>
      <c r="B174" s="36">
        <f>SUBTOTAL(103,$C$9:C174)</f>
        <v>166</v>
      </c>
      <c r="C174" s="107" t="s">
        <v>407</v>
      </c>
      <c r="D174" s="107"/>
      <c r="E174" s="124" t="s">
        <v>434</v>
      </c>
      <c r="F174" s="124" t="s">
        <v>434</v>
      </c>
      <c r="G174" s="67" t="e">
        <f>VLOOKUP(A174,#REF!,7,0)</f>
        <v>#REF!</v>
      </c>
      <c r="H174" s="67"/>
      <c r="I174" s="67" t="e">
        <f>VLOOKUP(A174,#REF!,9,0)</f>
        <v>#REF!</v>
      </c>
      <c r="J174" s="67" t="e">
        <f>VLOOKUP(A174,#REF!,10,0)</f>
        <v>#REF!</v>
      </c>
      <c r="K174" s="122" t="e">
        <f>VLOOKUP(A174,#REF!,11,0)</f>
        <v>#REF!</v>
      </c>
      <c r="L174" s="96" t="e">
        <f>VLOOKUP(A174,#REF!,12,0)</f>
        <v>#REF!</v>
      </c>
      <c r="M174" s="66" t="e">
        <f t="shared" si="16"/>
        <v>#REF!</v>
      </c>
      <c r="N174" s="66" t="e">
        <f t="shared" si="17"/>
        <v>#REF!</v>
      </c>
      <c r="O174" s="66" t="e">
        <f t="shared" si="18"/>
        <v>#REF!</v>
      </c>
      <c r="P174" s="67" t="e">
        <f>VLOOKUP(A174,#REF!,16,0)</f>
        <v>#REF!</v>
      </c>
      <c r="Q174" s="67" t="e">
        <f>VLOOKUP(A174,#REF!,17,0)</f>
        <v>#REF!</v>
      </c>
      <c r="R174" s="128">
        <f t="shared" ref="R174:R175" si="22">$CG$7</f>
        <v>0</v>
      </c>
      <c r="S174" s="37">
        <f t="shared" ref="S174:S175" si="23">$CG$8</f>
        <v>0</v>
      </c>
    </row>
    <row r="175" spans="1:19" s="83" customFormat="1" x14ac:dyDescent="0.25">
      <c r="A175" s="37">
        <v>167</v>
      </c>
      <c r="B175" s="36">
        <f>SUBTOTAL(103,$C$9:C175)</f>
        <v>167</v>
      </c>
      <c r="C175" s="107" t="s">
        <v>408</v>
      </c>
      <c r="D175" s="107"/>
      <c r="E175" s="124" t="s">
        <v>434</v>
      </c>
      <c r="F175" s="124" t="s">
        <v>434</v>
      </c>
      <c r="G175" s="67" t="e">
        <f>VLOOKUP(A175,#REF!,7,0)</f>
        <v>#REF!</v>
      </c>
      <c r="H175" s="67"/>
      <c r="I175" s="67" t="e">
        <f>VLOOKUP(A175,#REF!,9,0)</f>
        <v>#REF!</v>
      </c>
      <c r="J175" s="67" t="e">
        <f>VLOOKUP(A175,#REF!,10,0)</f>
        <v>#REF!</v>
      </c>
      <c r="K175" s="122" t="e">
        <f>VLOOKUP(A175,#REF!,11,0)</f>
        <v>#REF!</v>
      </c>
      <c r="L175" s="96" t="e">
        <f>VLOOKUP(A175,#REF!,12,0)</f>
        <v>#REF!</v>
      </c>
      <c r="M175" s="66" t="e">
        <f t="shared" si="16"/>
        <v>#REF!</v>
      </c>
      <c r="N175" s="66" t="e">
        <f t="shared" si="17"/>
        <v>#REF!</v>
      </c>
      <c r="O175" s="66" t="e">
        <f t="shared" si="18"/>
        <v>#REF!</v>
      </c>
      <c r="P175" s="67" t="e">
        <f>VLOOKUP(A175,#REF!,16,0)</f>
        <v>#REF!</v>
      </c>
      <c r="Q175" s="67" t="e">
        <f>VLOOKUP(A175,#REF!,17,0)</f>
        <v>#REF!</v>
      </c>
      <c r="R175" s="128">
        <f t="shared" si="22"/>
        <v>0</v>
      </c>
      <c r="S175" s="37">
        <f t="shared" si="23"/>
        <v>0</v>
      </c>
    </row>
    <row r="176" spans="1:19" x14ac:dyDescent="0.25">
      <c r="A176" s="37">
        <v>168</v>
      </c>
      <c r="B176" s="36">
        <f>SUBTOTAL(103,$C$9:C176)</f>
        <v>168</v>
      </c>
      <c r="C176" s="107" t="s">
        <v>291</v>
      </c>
      <c r="D176" s="107"/>
      <c r="E176" s="124" t="s">
        <v>434</v>
      </c>
      <c r="F176" s="124" t="s">
        <v>434</v>
      </c>
      <c r="G176" s="67" t="e">
        <f>VLOOKUP(A176,#REF!,7,0)</f>
        <v>#REF!</v>
      </c>
      <c r="H176" s="67"/>
      <c r="I176" s="67" t="e">
        <f>VLOOKUP(A176,#REF!,9,0)</f>
        <v>#REF!</v>
      </c>
      <c r="J176" s="67" t="e">
        <f>VLOOKUP(A176,#REF!,10,0)</f>
        <v>#REF!</v>
      </c>
      <c r="K176" s="122" t="e">
        <f>VLOOKUP(A176,#REF!,11,0)</f>
        <v>#REF!</v>
      </c>
      <c r="L176" s="96" t="e">
        <f>VLOOKUP(A176,#REF!,12,0)</f>
        <v>#REF!</v>
      </c>
      <c r="M176" s="66" t="e">
        <f t="shared" si="16"/>
        <v>#REF!</v>
      </c>
      <c r="N176" s="66" t="e">
        <f t="shared" si="17"/>
        <v>#REF!</v>
      </c>
      <c r="O176" s="66" t="e">
        <f t="shared" si="18"/>
        <v>#REF!</v>
      </c>
      <c r="P176" s="67" t="e">
        <f>VLOOKUP(A176,#REF!,16,0)</f>
        <v>#REF!</v>
      </c>
      <c r="Q176" s="67" t="e">
        <f>VLOOKUP(A176,#REF!,17,0)</f>
        <v>#REF!</v>
      </c>
      <c r="R176" s="128">
        <f>$CT$7</f>
        <v>0</v>
      </c>
      <c r="S176" s="37">
        <f>$CT$8</f>
        <v>0</v>
      </c>
    </row>
    <row r="177" spans="1:19" x14ac:dyDescent="0.25">
      <c r="A177" s="37">
        <v>169</v>
      </c>
      <c r="B177" s="36">
        <f>SUBTOTAL(103,$C$9:C177)</f>
        <v>169</v>
      </c>
      <c r="C177" s="107" t="s">
        <v>322</v>
      </c>
      <c r="D177" s="107"/>
      <c r="E177" s="124" t="s">
        <v>434</v>
      </c>
      <c r="F177" s="124" t="s">
        <v>434</v>
      </c>
      <c r="G177" s="67" t="e">
        <f>VLOOKUP(A177,#REF!,7,0)</f>
        <v>#REF!</v>
      </c>
      <c r="H177" s="67"/>
      <c r="I177" s="67" t="e">
        <f>VLOOKUP(A177,#REF!,9,0)</f>
        <v>#REF!</v>
      </c>
      <c r="J177" s="67" t="e">
        <f>VLOOKUP(A177,#REF!,10,0)</f>
        <v>#REF!</v>
      </c>
      <c r="K177" s="122" t="e">
        <f>VLOOKUP(A177,#REF!,11,0)</f>
        <v>#REF!</v>
      </c>
      <c r="L177" s="96" t="e">
        <f>VLOOKUP(A177,#REF!,12,0)</f>
        <v>#REF!</v>
      </c>
      <c r="M177" s="66" t="e">
        <f t="shared" si="16"/>
        <v>#REF!</v>
      </c>
      <c r="N177" s="66" t="e">
        <f t="shared" si="17"/>
        <v>#REF!</v>
      </c>
      <c r="O177" s="66" t="e">
        <f t="shared" si="18"/>
        <v>#REF!</v>
      </c>
      <c r="P177" s="67" t="e">
        <f>VLOOKUP(A177,#REF!,16,0)</f>
        <v>#REF!</v>
      </c>
      <c r="Q177" s="67" t="e">
        <f>VLOOKUP(A177,#REF!,17,0)</f>
        <v>#REF!</v>
      </c>
      <c r="R177" s="128">
        <f t="shared" ref="R177:R178" si="24">$CT$7</f>
        <v>0</v>
      </c>
      <c r="S177" s="37">
        <f t="shared" ref="S177:S178" si="25">$CT$8</f>
        <v>0</v>
      </c>
    </row>
    <row r="178" spans="1:19" s="83" customFormat="1" x14ac:dyDescent="0.25">
      <c r="A178" s="37">
        <v>170</v>
      </c>
      <c r="B178" s="36">
        <f>SUBTOTAL(103,$C$9:C178)</f>
        <v>170</v>
      </c>
      <c r="C178" s="107" t="s">
        <v>292</v>
      </c>
      <c r="D178" s="107"/>
      <c r="E178" s="124" t="s">
        <v>434</v>
      </c>
      <c r="F178" s="124" t="s">
        <v>434</v>
      </c>
      <c r="G178" s="67" t="e">
        <f>VLOOKUP(A178,#REF!,7,0)</f>
        <v>#REF!</v>
      </c>
      <c r="H178" s="67"/>
      <c r="I178" s="67" t="e">
        <f>VLOOKUP(A178,#REF!,9,0)</f>
        <v>#REF!</v>
      </c>
      <c r="J178" s="67" t="e">
        <f>VLOOKUP(A178,#REF!,10,0)</f>
        <v>#REF!</v>
      </c>
      <c r="K178" s="122" t="e">
        <f>VLOOKUP(A178,#REF!,11,0)</f>
        <v>#REF!</v>
      </c>
      <c r="L178" s="96" t="e">
        <f>VLOOKUP(A178,#REF!,12,0)</f>
        <v>#REF!</v>
      </c>
      <c r="M178" s="66" t="e">
        <f t="shared" si="16"/>
        <v>#REF!</v>
      </c>
      <c r="N178" s="66" t="e">
        <f t="shared" si="17"/>
        <v>#REF!</v>
      </c>
      <c r="O178" s="66" t="e">
        <f t="shared" si="18"/>
        <v>#REF!</v>
      </c>
      <c r="P178" s="67" t="e">
        <f>VLOOKUP(A178,#REF!,16,0)</f>
        <v>#REF!</v>
      </c>
      <c r="Q178" s="67" t="e">
        <f>VLOOKUP(A178,#REF!,17,0)</f>
        <v>#REF!</v>
      </c>
      <c r="R178" s="128">
        <f t="shared" si="24"/>
        <v>0</v>
      </c>
      <c r="S178" s="37">
        <f t="shared" si="25"/>
        <v>0</v>
      </c>
    </row>
    <row r="179" spans="1:19" s="83" customFormat="1" x14ac:dyDescent="0.25">
      <c r="A179" s="37">
        <v>171</v>
      </c>
      <c r="B179" s="36">
        <f>SUBTOTAL(103,$C$9:C179)</f>
        <v>171</v>
      </c>
      <c r="C179" s="107" t="s">
        <v>405</v>
      </c>
      <c r="D179" s="107"/>
      <c r="E179" s="124" t="s">
        <v>434</v>
      </c>
      <c r="F179" s="124" t="s">
        <v>434</v>
      </c>
      <c r="G179" s="67" t="e">
        <f>VLOOKUP(A179,#REF!,7,0)</f>
        <v>#REF!</v>
      </c>
      <c r="H179" s="67"/>
      <c r="I179" s="67" t="e">
        <f>VLOOKUP(A179,#REF!,9,0)</f>
        <v>#REF!</v>
      </c>
      <c r="J179" s="67" t="e">
        <f>VLOOKUP(A179,#REF!,10,0)</f>
        <v>#REF!</v>
      </c>
      <c r="K179" s="122" t="e">
        <f>VLOOKUP(A179,#REF!,11,0)</f>
        <v>#REF!</v>
      </c>
      <c r="L179" s="96" t="e">
        <f>VLOOKUP(A179,#REF!,12,0)</f>
        <v>#REF!</v>
      </c>
      <c r="M179" s="66" t="e">
        <f t="shared" si="16"/>
        <v>#REF!</v>
      </c>
      <c r="N179" s="66" t="e">
        <f t="shared" si="17"/>
        <v>#REF!</v>
      </c>
      <c r="O179" s="66" t="e">
        <f t="shared" si="18"/>
        <v>#REF!</v>
      </c>
      <c r="P179" s="67" t="e">
        <f>VLOOKUP(A179,#REF!,16,0)</f>
        <v>#REF!</v>
      </c>
      <c r="Q179" s="67" t="e">
        <f>VLOOKUP(A179,#REF!,17,0)</f>
        <v>#REF!</v>
      </c>
      <c r="R179" s="128"/>
      <c r="S179" s="37"/>
    </row>
    <row r="180" spans="1:19" x14ac:dyDescent="0.25">
      <c r="A180" s="37">
        <v>172</v>
      </c>
      <c r="B180" s="36">
        <f>SUBTOTAL(103,$C$9:C180)</f>
        <v>172</v>
      </c>
      <c r="C180" s="108" t="s">
        <v>411</v>
      </c>
      <c r="D180" s="107"/>
      <c r="E180" s="124" t="s">
        <v>434</v>
      </c>
      <c r="F180" s="124" t="s">
        <v>434</v>
      </c>
      <c r="G180" s="67" t="e">
        <f>VLOOKUP(A180,#REF!,7,0)</f>
        <v>#REF!</v>
      </c>
      <c r="H180" s="67"/>
      <c r="I180" s="67" t="e">
        <f>VLOOKUP(A180,#REF!,9,0)</f>
        <v>#REF!</v>
      </c>
      <c r="J180" s="67" t="e">
        <f>VLOOKUP(A180,#REF!,10,0)</f>
        <v>#REF!</v>
      </c>
      <c r="K180" s="122" t="e">
        <f>VLOOKUP(A180,#REF!,11,0)</f>
        <v>#REF!</v>
      </c>
      <c r="L180" s="96" t="e">
        <f>VLOOKUP(A180,#REF!,12,0)</f>
        <v>#REF!</v>
      </c>
      <c r="M180" s="66" t="e">
        <f t="shared" si="16"/>
        <v>#REF!</v>
      </c>
      <c r="N180" s="66" t="e">
        <f t="shared" si="17"/>
        <v>#REF!</v>
      </c>
      <c r="O180" s="66" t="e">
        <f t="shared" si="18"/>
        <v>#REF!</v>
      </c>
      <c r="P180" s="67" t="e">
        <f>VLOOKUP(A180,#REF!,16,0)</f>
        <v>#REF!</v>
      </c>
      <c r="Q180" s="67" t="e">
        <f>VLOOKUP(A180,#REF!,17,0)</f>
        <v>#REF!</v>
      </c>
      <c r="R180" s="128"/>
      <c r="S180" s="85"/>
    </row>
    <row r="181" spans="1:19" x14ac:dyDescent="0.25">
      <c r="A181" s="37">
        <v>173</v>
      </c>
      <c r="B181" s="36">
        <f>SUBTOTAL(103,$C$9:C181)</f>
        <v>173</v>
      </c>
      <c r="C181" s="108" t="s">
        <v>412</v>
      </c>
      <c r="D181" s="107"/>
      <c r="E181" s="124" t="s">
        <v>434</v>
      </c>
      <c r="F181" s="124" t="s">
        <v>434</v>
      </c>
      <c r="G181" s="67" t="e">
        <f>VLOOKUP(A181,#REF!,7,0)</f>
        <v>#REF!</v>
      </c>
      <c r="H181" s="67"/>
      <c r="I181" s="67" t="e">
        <f>VLOOKUP(A181,#REF!,9,0)</f>
        <v>#REF!</v>
      </c>
      <c r="J181" s="67" t="e">
        <f>VLOOKUP(A181,#REF!,10,0)</f>
        <v>#REF!</v>
      </c>
      <c r="K181" s="122" t="e">
        <f>VLOOKUP(A181,#REF!,11,0)</f>
        <v>#REF!</v>
      </c>
      <c r="L181" s="96" t="e">
        <f>VLOOKUP(A181,#REF!,12,0)</f>
        <v>#REF!</v>
      </c>
      <c r="M181" s="66" t="e">
        <f t="shared" si="16"/>
        <v>#REF!</v>
      </c>
      <c r="N181" s="66" t="e">
        <f t="shared" si="17"/>
        <v>#REF!</v>
      </c>
      <c r="O181" s="66" t="e">
        <f t="shared" si="18"/>
        <v>#REF!</v>
      </c>
      <c r="P181" s="67" t="e">
        <f>VLOOKUP(A181,#REF!,16,0)</f>
        <v>#REF!</v>
      </c>
      <c r="Q181" s="67" t="e">
        <f>VLOOKUP(A181,#REF!,17,0)</f>
        <v>#REF!</v>
      </c>
      <c r="R181" s="128"/>
      <c r="S181" s="85"/>
    </row>
    <row r="182" spans="1:19" s="83" customFormat="1" x14ac:dyDescent="0.25">
      <c r="A182" s="37">
        <v>174</v>
      </c>
      <c r="B182" s="36">
        <f>SUBTOTAL(103,$C$9:C182)</f>
        <v>174</v>
      </c>
      <c r="C182" s="108" t="s">
        <v>413</v>
      </c>
      <c r="D182" s="107"/>
      <c r="E182" s="124" t="s">
        <v>434</v>
      </c>
      <c r="F182" s="124" t="s">
        <v>434</v>
      </c>
      <c r="G182" s="67" t="e">
        <f>VLOOKUP(A182,#REF!,7,0)</f>
        <v>#REF!</v>
      </c>
      <c r="H182" s="67"/>
      <c r="I182" s="67" t="e">
        <f>VLOOKUP(A182,#REF!,9,0)</f>
        <v>#REF!</v>
      </c>
      <c r="J182" s="67" t="e">
        <f>VLOOKUP(A182,#REF!,10,0)</f>
        <v>#REF!</v>
      </c>
      <c r="K182" s="122" t="e">
        <f>VLOOKUP(A182,#REF!,11,0)</f>
        <v>#REF!</v>
      </c>
      <c r="L182" s="96" t="e">
        <f>VLOOKUP(A182,#REF!,12,0)</f>
        <v>#REF!</v>
      </c>
      <c r="M182" s="66" t="e">
        <f t="shared" si="16"/>
        <v>#REF!</v>
      </c>
      <c r="N182" s="66" t="e">
        <f t="shared" si="17"/>
        <v>#REF!</v>
      </c>
      <c r="O182" s="66" t="e">
        <f t="shared" si="18"/>
        <v>#REF!</v>
      </c>
      <c r="P182" s="67" t="e">
        <f>VLOOKUP(A182,#REF!,16,0)</f>
        <v>#REF!</v>
      </c>
      <c r="Q182" s="67" t="e">
        <f>VLOOKUP(A182,#REF!,17,0)</f>
        <v>#REF!</v>
      </c>
      <c r="R182" s="37"/>
      <c r="S182" s="37"/>
    </row>
    <row r="183" spans="1:19" x14ac:dyDescent="0.25">
      <c r="A183" s="37">
        <v>175</v>
      </c>
      <c r="B183" s="36">
        <f>SUBTOTAL(103,$C$9:C183)</f>
        <v>175</v>
      </c>
      <c r="C183" s="76" t="s">
        <v>94</v>
      </c>
      <c r="D183" s="76"/>
      <c r="E183" s="124" t="s">
        <v>434</v>
      </c>
      <c r="F183" s="124" t="s">
        <v>434</v>
      </c>
      <c r="G183" s="67" t="e">
        <f>VLOOKUP(A183,#REF!,7,0)</f>
        <v>#REF!</v>
      </c>
      <c r="H183" s="67"/>
      <c r="I183" s="67" t="e">
        <f>VLOOKUP(A183,#REF!,9,0)</f>
        <v>#REF!</v>
      </c>
      <c r="J183" s="67" t="e">
        <f>VLOOKUP(A183,#REF!,10,0)</f>
        <v>#REF!</v>
      </c>
      <c r="K183" s="122" t="e">
        <f>VLOOKUP(A183,#REF!,11,0)</f>
        <v>#REF!</v>
      </c>
      <c r="L183" s="96" t="e">
        <f>VLOOKUP(A183,#REF!,12,0)</f>
        <v>#REF!</v>
      </c>
      <c r="M183" s="66" t="e">
        <f t="shared" si="16"/>
        <v>#REF!</v>
      </c>
      <c r="N183" s="66" t="e">
        <f t="shared" si="17"/>
        <v>#REF!</v>
      </c>
      <c r="O183" s="66" t="e">
        <f t="shared" si="18"/>
        <v>#REF!</v>
      </c>
      <c r="P183" s="67" t="e">
        <f>VLOOKUP(A183,#REF!,16,0)</f>
        <v>#REF!</v>
      </c>
      <c r="Q183" s="67" t="e">
        <f>VLOOKUP(A183,#REF!,17,0)</f>
        <v>#REF!</v>
      </c>
      <c r="R183" s="128">
        <f>$DG$7</f>
        <v>0</v>
      </c>
      <c r="S183" s="85">
        <f>$DG$8</f>
        <v>0</v>
      </c>
    </row>
    <row r="184" spans="1:19" s="83" customFormat="1" x14ac:dyDescent="0.25">
      <c r="A184" s="37">
        <v>176</v>
      </c>
      <c r="B184" s="36">
        <f>SUBTOTAL(103,$C$9:C184)</f>
        <v>176</v>
      </c>
      <c r="C184" s="76" t="s">
        <v>321</v>
      </c>
      <c r="D184" s="76"/>
      <c r="E184" s="124" t="s">
        <v>434</v>
      </c>
      <c r="F184" s="124" t="s">
        <v>434</v>
      </c>
      <c r="G184" s="67" t="e">
        <f>VLOOKUP(A184,#REF!,7,0)</f>
        <v>#REF!</v>
      </c>
      <c r="H184" s="67"/>
      <c r="I184" s="67" t="e">
        <f>VLOOKUP(A184,#REF!,9,0)</f>
        <v>#REF!</v>
      </c>
      <c r="J184" s="67" t="e">
        <f>VLOOKUP(A184,#REF!,10,0)</f>
        <v>#REF!</v>
      </c>
      <c r="K184" s="122" t="e">
        <f>VLOOKUP(A184,#REF!,11,0)</f>
        <v>#REF!</v>
      </c>
      <c r="L184" s="96" t="e">
        <f>VLOOKUP(A184,#REF!,12,0)</f>
        <v>#REF!</v>
      </c>
      <c r="M184" s="66" t="e">
        <f t="shared" si="16"/>
        <v>#REF!</v>
      </c>
      <c r="N184" s="66" t="e">
        <f t="shared" si="17"/>
        <v>#REF!</v>
      </c>
      <c r="O184" s="66" t="e">
        <f t="shared" si="18"/>
        <v>#REF!</v>
      </c>
      <c r="P184" s="67" t="e">
        <f>VLOOKUP(A184,#REF!,16,0)</f>
        <v>#REF!</v>
      </c>
      <c r="Q184" s="67" t="e">
        <f>VLOOKUP(A184,#REF!,17,0)</f>
        <v>#REF!</v>
      </c>
      <c r="R184" s="128">
        <f t="shared" ref="R184:R185" si="26">$DG$7</f>
        <v>0</v>
      </c>
      <c r="S184" s="85">
        <f t="shared" ref="S184:S185" si="27">$DG$8</f>
        <v>0</v>
      </c>
    </row>
    <row r="185" spans="1:19" x14ac:dyDescent="0.25">
      <c r="A185" s="37">
        <v>177</v>
      </c>
      <c r="B185" s="36">
        <f>SUBTOTAL(103,$C$9:C185)</f>
        <v>177</v>
      </c>
      <c r="C185" s="76" t="s">
        <v>95</v>
      </c>
      <c r="D185" s="76"/>
      <c r="E185" s="124" t="s">
        <v>434</v>
      </c>
      <c r="F185" s="124" t="s">
        <v>434</v>
      </c>
      <c r="G185" s="67" t="e">
        <f>VLOOKUP(A185,#REF!,7,0)</f>
        <v>#REF!</v>
      </c>
      <c r="H185" s="67"/>
      <c r="I185" s="67" t="e">
        <f>VLOOKUP(A185,#REF!,9,0)</f>
        <v>#REF!</v>
      </c>
      <c r="J185" s="67" t="e">
        <f>VLOOKUP(A185,#REF!,10,0)</f>
        <v>#REF!</v>
      </c>
      <c r="K185" s="122" t="e">
        <f>VLOOKUP(A185,#REF!,11,0)</f>
        <v>#REF!</v>
      </c>
      <c r="L185" s="96" t="e">
        <f>VLOOKUP(A185,#REF!,12,0)</f>
        <v>#REF!</v>
      </c>
      <c r="M185" s="66" t="e">
        <f t="shared" si="16"/>
        <v>#REF!</v>
      </c>
      <c r="N185" s="66" t="e">
        <f t="shared" si="17"/>
        <v>#REF!</v>
      </c>
      <c r="O185" s="66" t="e">
        <f t="shared" si="18"/>
        <v>#REF!</v>
      </c>
      <c r="P185" s="67" t="e">
        <f>VLOOKUP(A185,#REF!,16,0)</f>
        <v>#REF!</v>
      </c>
      <c r="Q185" s="67" t="e">
        <f>VLOOKUP(A185,#REF!,17,0)</f>
        <v>#REF!</v>
      </c>
      <c r="R185" s="128">
        <f t="shared" si="26"/>
        <v>0</v>
      </c>
      <c r="S185" s="85">
        <f t="shared" si="27"/>
        <v>0</v>
      </c>
    </row>
    <row r="186" spans="1:19" s="83" customFormat="1" x14ac:dyDescent="0.25">
      <c r="A186" s="37">
        <v>178</v>
      </c>
      <c r="B186" s="36">
        <f>SUBTOTAL(103,$C$9:C186)</f>
        <v>178</v>
      </c>
      <c r="C186" s="76" t="s">
        <v>409</v>
      </c>
      <c r="D186" s="76"/>
      <c r="E186" s="124" t="s">
        <v>434</v>
      </c>
      <c r="F186" s="124" t="s">
        <v>434</v>
      </c>
      <c r="G186" s="67" t="e">
        <f>VLOOKUP(A186,#REF!,7,0)</f>
        <v>#REF!</v>
      </c>
      <c r="H186" s="67"/>
      <c r="I186" s="67" t="e">
        <f>VLOOKUP(A186,#REF!,9,0)</f>
        <v>#REF!</v>
      </c>
      <c r="J186" s="67" t="e">
        <f>VLOOKUP(A186,#REF!,10,0)</f>
        <v>#REF!</v>
      </c>
      <c r="K186" s="122" t="e">
        <f>VLOOKUP(A186,#REF!,11,0)</f>
        <v>#REF!</v>
      </c>
      <c r="L186" s="96" t="e">
        <f>VLOOKUP(A186,#REF!,12,0)</f>
        <v>#REF!</v>
      </c>
      <c r="M186" s="66" t="e">
        <f t="shared" si="16"/>
        <v>#REF!</v>
      </c>
      <c r="N186" s="66" t="e">
        <f t="shared" si="17"/>
        <v>#REF!</v>
      </c>
      <c r="O186" s="66" t="e">
        <f t="shared" si="18"/>
        <v>#REF!</v>
      </c>
      <c r="P186" s="67" t="e">
        <f>VLOOKUP(A186,#REF!,16,0)</f>
        <v>#REF!</v>
      </c>
      <c r="Q186" s="67" t="e">
        <f>VLOOKUP(A186,#REF!,17,0)</f>
        <v>#REF!</v>
      </c>
      <c r="R186" s="85"/>
      <c r="S186" s="37"/>
    </row>
    <row r="187" spans="1:19" x14ac:dyDescent="0.25">
      <c r="A187" s="37">
        <v>179</v>
      </c>
      <c r="B187" s="36">
        <f>SUBTOTAL(103,$C$9:C187)</f>
        <v>179</v>
      </c>
      <c r="C187" s="109" t="s">
        <v>304</v>
      </c>
      <c r="D187" s="107"/>
      <c r="E187" s="124" t="s">
        <v>434</v>
      </c>
      <c r="F187" s="124" t="s">
        <v>434</v>
      </c>
      <c r="G187" s="67" t="e">
        <f>VLOOKUP(A187,#REF!,7,0)</f>
        <v>#REF!</v>
      </c>
      <c r="H187" s="67"/>
      <c r="I187" s="67" t="e">
        <f>VLOOKUP(A187,#REF!,9,0)</f>
        <v>#REF!</v>
      </c>
      <c r="J187" s="67" t="e">
        <f>VLOOKUP(A187,#REF!,10,0)</f>
        <v>#REF!</v>
      </c>
      <c r="K187" s="122" t="e">
        <f>VLOOKUP(A187,#REF!,11,0)</f>
        <v>#REF!</v>
      </c>
      <c r="L187" s="96" t="e">
        <f>VLOOKUP(A187,#REF!,12,0)</f>
        <v>#REF!</v>
      </c>
      <c r="M187" s="66" t="e">
        <f t="shared" si="16"/>
        <v>#REF!</v>
      </c>
      <c r="N187" s="66" t="e">
        <f t="shared" si="17"/>
        <v>#REF!</v>
      </c>
      <c r="O187" s="66" t="e">
        <f t="shared" si="18"/>
        <v>#REF!</v>
      </c>
      <c r="P187" s="67" t="e">
        <f>VLOOKUP(A187,#REF!,16,0)</f>
        <v>#REF!</v>
      </c>
      <c r="Q187" s="67" t="e">
        <f>VLOOKUP(A187,#REF!,17,0)</f>
        <v>#REF!</v>
      </c>
      <c r="R187" s="37">
        <f>EM7</f>
        <v>0</v>
      </c>
      <c r="S187" s="37">
        <f>EM8</f>
        <v>0</v>
      </c>
    </row>
    <row r="188" spans="1:19" s="83" customFormat="1" x14ac:dyDescent="0.25">
      <c r="A188" s="37">
        <v>180</v>
      </c>
      <c r="B188" s="36">
        <f>SUBTOTAL(103,$C$9:C188)</f>
        <v>180</v>
      </c>
      <c r="C188" s="109" t="s">
        <v>305</v>
      </c>
      <c r="D188" s="107"/>
      <c r="E188" s="124" t="s">
        <v>434</v>
      </c>
      <c r="F188" s="124" t="s">
        <v>434</v>
      </c>
      <c r="G188" s="67" t="e">
        <f>VLOOKUP(A188,#REF!,7,0)</f>
        <v>#REF!</v>
      </c>
      <c r="H188" s="67"/>
      <c r="I188" s="67" t="e">
        <f>VLOOKUP(A188,#REF!,9,0)</f>
        <v>#REF!</v>
      </c>
      <c r="J188" s="67" t="e">
        <f>VLOOKUP(A188,#REF!,10,0)</f>
        <v>#REF!</v>
      </c>
      <c r="K188" s="122" t="e">
        <f>VLOOKUP(A188,#REF!,11,0)</f>
        <v>#REF!</v>
      </c>
      <c r="L188" s="96" t="e">
        <f>VLOOKUP(A188,#REF!,12,0)</f>
        <v>#REF!</v>
      </c>
      <c r="M188" s="66" t="e">
        <f t="shared" si="16"/>
        <v>#REF!</v>
      </c>
      <c r="N188" s="66" t="e">
        <f t="shared" si="17"/>
        <v>#REF!</v>
      </c>
      <c r="O188" s="66" t="e">
        <f t="shared" si="18"/>
        <v>#REF!</v>
      </c>
      <c r="P188" s="67" t="e">
        <f>VLOOKUP(A188,#REF!,16,0)</f>
        <v>#REF!</v>
      </c>
      <c r="Q188" s="67" t="e">
        <f>VLOOKUP(A188,#REF!,17,0)</f>
        <v>#REF!</v>
      </c>
      <c r="R188" s="37">
        <f>EL21</f>
        <v>0</v>
      </c>
      <c r="S188" s="37">
        <f>EL16</f>
        <v>0</v>
      </c>
    </row>
    <row r="189" spans="1:19" x14ac:dyDescent="0.25">
      <c r="A189" s="37">
        <v>181</v>
      </c>
      <c r="B189" s="36">
        <f>SUBTOTAL(103,$C$9:C189)</f>
        <v>181</v>
      </c>
      <c r="C189" s="109" t="s">
        <v>306</v>
      </c>
      <c r="D189" s="107"/>
      <c r="E189" s="124" t="s">
        <v>434</v>
      </c>
      <c r="F189" s="124" t="s">
        <v>434</v>
      </c>
      <c r="G189" s="67" t="e">
        <f>VLOOKUP(A189,#REF!,7,0)</f>
        <v>#REF!</v>
      </c>
      <c r="H189" s="67"/>
      <c r="I189" s="67" t="e">
        <f>VLOOKUP(A189,#REF!,9,0)</f>
        <v>#REF!</v>
      </c>
      <c r="J189" s="67" t="e">
        <f>VLOOKUP(A189,#REF!,10,0)</f>
        <v>#REF!</v>
      </c>
      <c r="K189" s="122" t="e">
        <f>VLOOKUP(A189,#REF!,11,0)</f>
        <v>#REF!</v>
      </c>
      <c r="L189" s="96" t="e">
        <f>VLOOKUP(A189,#REF!,12,0)</f>
        <v>#REF!</v>
      </c>
      <c r="M189" s="66" t="e">
        <f t="shared" si="16"/>
        <v>#REF!</v>
      </c>
      <c r="N189" s="66" t="e">
        <f t="shared" si="17"/>
        <v>#REF!</v>
      </c>
      <c r="O189" s="66" t="e">
        <f t="shared" si="18"/>
        <v>#REF!</v>
      </c>
      <c r="P189" s="67" t="e">
        <f>VLOOKUP(A189,#REF!,16,0)</f>
        <v>#REF!</v>
      </c>
      <c r="Q189" s="67" t="e">
        <f>VLOOKUP(A189,#REF!,17,0)</f>
        <v>#REF!</v>
      </c>
      <c r="R189" s="37">
        <f>EL35</f>
        <v>0</v>
      </c>
      <c r="S189" s="37">
        <f>EL30</f>
        <v>0</v>
      </c>
    </row>
    <row r="190" spans="1:19" x14ac:dyDescent="0.25">
      <c r="A190" s="37">
        <v>182</v>
      </c>
      <c r="B190" s="36">
        <f>SUBTOTAL(103,$C$9:C190)</f>
        <v>182</v>
      </c>
      <c r="C190" s="76" t="s">
        <v>293</v>
      </c>
      <c r="D190" s="76"/>
      <c r="E190" s="124" t="s">
        <v>434</v>
      </c>
      <c r="F190" s="124" t="s">
        <v>434</v>
      </c>
      <c r="G190" s="67" t="e">
        <f>VLOOKUP(A190,#REF!,7,0)</f>
        <v>#REF!</v>
      </c>
      <c r="H190" s="67"/>
      <c r="I190" s="67" t="e">
        <f>VLOOKUP(A190,#REF!,9,0)</f>
        <v>#REF!</v>
      </c>
      <c r="J190" s="67" t="e">
        <f>VLOOKUP(A190,#REF!,10,0)</f>
        <v>#REF!</v>
      </c>
      <c r="K190" s="122" t="e">
        <f>VLOOKUP(A190,#REF!,11,0)</f>
        <v>#REF!</v>
      </c>
      <c r="L190" s="96" t="e">
        <f>VLOOKUP(A190,#REF!,12,0)</f>
        <v>#REF!</v>
      </c>
      <c r="M190" s="66" t="e">
        <f t="shared" si="16"/>
        <v>#REF!</v>
      </c>
      <c r="N190" s="66" t="e">
        <f t="shared" si="17"/>
        <v>#REF!</v>
      </c>
      <c r="O190" s="66" t="e">
        <f t="shared" si="18"/>
        <v>#REF!</v>
      </c>
      <c r="P190" s="67" t="e">
        <f>VLOOKUP(A190,#REF!,16,0)</f>
        <v>#REF!</v>
      </c>
      <c r="Q190" s="67" t="e">
        <f>VLOOKUP(A190,#REF!,17,0)</f>
        <v>#REF!</v>
      </c>
      <c r="R190" s="37">
        <f>EL48</f>
        <v>0</v>
      </c>
      <c r="S190" s="37">
        <f>EL43</f>
        <v>0</v>
      </c>
    </row>
    <row r="191" spans="1:19" x14ac:dyDescent="0.25">
      <c r="A191" s="37">
        <v>183</v>
      </c>
      <c r="B191" s="36">
        <f>SUBTOTAL(103,$C$9:C191)</f>
        <v>183</v>
      </c>
      <c r="C191" s="76" t="s">
        <v>294</v>
      </c>
      <c r="D191" s="76">
        <f>IF(AF30&lt;365,AF30,"'")</f>
        <v>0</v>
      </c>
      <c r="E191" s="124" t="s">
        <v>434</v>
      </c>
      <c r="F191" s="124" t="s">
        <v>434</v>
      </c>
      <c r="G191" s="67" t="e">
        <f>VLOOKUP(A191,#REF!,7,0)</f>
        <v>#REF!</v>
      </c>
      <c r="H191" s="67"/>
      <c r="I191" s="67" t="e">
        <f>VLOOKUP(A191,#REF!,9,0)</f>
        <v>#REF!</v>
      </c>
      <c r="J191" s="67" t="e">
        <f>VLOOKUP(A191,#REF!,10,0)</f>
        <v>#REF!</v>
      </c>
      <c r="K191" s="122" t="e">
        <f>VLOOKUP(A191,#REF!,11,0)</f>
        <v>#REF!</v>
      </c>
      <c r="L191" s="96" t="e">
        <f>VLOOKUP(A191,#REF!,12,0)</f>
        <v>#REF!</v>
      </c>
      <c r="M191" s="66" t="e">
        <f t="shared" si="16"/>
        <v>#REF!</v>
      </c>
      <c r="N191" s="66" t="e">
        <f t="shared" si="17"/>
        <v>#REF!</v>
      </c>
      <c r="O191" s="66" t="e">
        <f t="shared" si="18"/>
        <v>#REF!</v>
      </c>
      <c r="P191" s="67" t="e">
        <f>VLOOKUP(A191,#REF!,16,0)</f>
        <v>#REF!</v>
      </c>
      <c r="Q191" s="67" t="e">
        <f>VLOOKUP(A191,#REF!,17,0)</f>
        <v>#REF!</v>
      </c>
      <c r="R191" s="37">
        <f>EL61</f>
        <v>0</v>
      </c>
      <c r="S191" s="37">
        <f>EL56</f>
        <v>0</v>
      </c>
    </row>
    <row r="192" spans="1:19" x14ac:dyDescent="0.25">
      <c r="A192" s="37">
        <v>184</v>
      </c>
      <c r="B192" s="36">
        <f>SUBTOTAL(103,$C$9:C192)</f>
        <v>184</v>
      </c>
      <c r="C192" s="76" t="s">
        <v>232</v>
      </c>
      <c r="D192" s="76">
        <f t="shared" ref="D192" si="28">IF(AF31&lt;365,AF31,"'")</f>
        <v>0</v>
      </c>
      <c r="E192" s="124" t="s">
        <v>434</v>
      </c>
      <c r="F192" s="124" t="s">
        <v>434</v>
      </c>
      <c r="G192" s="67" t="e">
        <f>VLOOKUP(A192,#REF!,7,0)</f>
        <v>#REF!</v>
      </c>
      <c r="H192" s="67"/>
      <c r="I192" s="67" t="e">
        <f>VLOOKUP(A192,#REF!,9,0)</f>
        <v>#REF!</v>
      </c>
      <c r="J192" s="67" t="e">
        <f>VLOOKUP(A192,#REF!,10,0)</f>
        <v>#REF!</v>
      </c>
      <c r="K192" s="122" t="e">
        <f>VLOOKUP(A192,#REF!,11,0)</f>
        <v>#REF!</v>
      </c>
      <c r="L192" s="96" t="e">
        <f>VLOOKUP(A192,#REF!,12,0)</f>
        <v>#REF!</v>
      </c>
      <c r="M192" s="66" t="e">
        <f t="shared" si="16"/>
        <v>#REF!</v>
      </c>
      <c r="N192" s="66" t="e">
        <f t="shared" si="17"/>
        <v>#REF!</v>
      </c>
      <c r="O192" s="66" t="e">
        <f t="shared" si="18"/>
        <v>#REF!</v>
      </c>
      <c r="P192" s="67" t="e">
        <f>VLOOKUP(A192,#REF!,16,0)</f>
        <v>#REF!</v>
      </c>
      <c r="Q192" s="67" t="e">
        <f>VLOOKUP(A192,#REF!,17,0)</f>
        <v>#REF!</v>
      </c>
      <c r="R192" s="37">
        <f>EL74</f>
        <v>0</v>
      </c>
      <c r="S192" s="37">
        <f>EL69</f>
        <v>0</v>
      </c>
    </row>
    <row r="193" spans="1:19" x14ac:dyDescent="0.25">
      <c r="A193" s="37">
        <v>185</v>
      </c>
      <c r="B193" s="36">
        <f>SUBTOTAL(103,$C$9:C193)</f>
        <v>185</v>
      </c>
      <c r="C193" s="76" t="s">
        <v>234</v>
      </c>
      <c r="D193" s="76">
        <f>IF(AF33&lt;365,AF33,"'")</f>
        <v>0</v>
      </c>
      <c r="E193" s="124" t="s">
        <v>434</v>
      </c>
      <c r="F193" s="124" t="s">
        <v>434</v>
      </c>
      <c r="G193" s="67" t="e">
        <f>VLOOKUP(A193,#REF!,7,0)</f>
        <v>#REF!</v>
      </c>
      <c r="H193" s="67"/>
      <c r="I193" s="67" t="e">
        <f>VLOOKUP(A193,#REF!,9,0)</f>
        <v>#REF!</v>
      </c>
      <c r="J193" s="67" t="e">
        <f>VLOOKUP(A193,#REF!,10,0)</f>
        <v>#REF!</v>
      </c>
      <c r="K193" s="122" t="e">
        <f>VLOOKUP(A193,#REF!,11,0)</f>
        <v>#REF!</v>
      </c>
      <c r="L193" s="96" t="e">
        <f>VLOOKUP(A193,#REF!,12,0)</f>
        <v>#REF!</v>
      </c>
      <c r="M193" s="66" t="e">
        <f t="shared" si="16"/>
        <v>#REF!</v>
      </c>
      <c r="N193" s="66" t="e">
        <f t="shared" si="17"/>
        <v>#REF!</v>
      </c>
      <c r="O193" s="66" t="e">
        <f t="shared" si="18"/>
        <v>#REF!</v>
      </c>
      <c r="P193" s="67" t="e">
        <f>VLOOKUP(A193,#REF!,16,0)</f>
        <v>#REF!</v>
      </c>
      <c r="Q193" s="67" t="e">
        <f>VLOOKUP(A193,#REF!,17,0)</f>
        <v>#REF!</v>
      </c>
      <c r="R193" s="37">
        <f>EL87</f>
        <v>0</v>
      </c>
      <c r="S193" s="37">
        <f>EL82</f>
        <v>0</v>
      </c>
    </row>
    <row r="194" spans="1:19" x14ac:dyDescent="0.25">
      <c r="A194" s="37">
        <v>186</v>
      </c>
      <c r="B194" s="36">
        <f>SUBTOTAL(103,$C$9:C194)</f>
        <v>186</v>
      </c>
      <c r="C194" s="76" t="s">
        <v>236</v>
      </c>
      <c r="D194" s="76">
        <f>IF(AF36&lt;365,AF36,"'")</f>
        <v>0</v>
      </c>
      <c r="E194" s="124" t="s">
        <v>434</v>
      </c>
      <c r="F194" s="124" t="s">
        <v>434</v>
      </c>
      <c r="G194" s="67" t="e">
        <f>VLOOKUP(A194,#REF!,7,0)</f>
        <v>#REF!</v>
      </c>
      <c r="H194" s="67"/>
      <c r="I194" s="67" t="e">
        <f>VLOOKUP(A194,#REF!,9,0)</f>
        <v>#REF!</v>
      </c>
      <c r="J194" s="67" t="e">
        <f>VLOOKUP(A194,#REF!,10,0)</f>
        <v>#REF!</v>
      </c>
      <c r="K194" s="122" t="e">
        <f>VLOOKUP(A194,#REF!,11,0)</f>
        <v>#REF!</v>
      </c>
      <c r="L194" s="96" t="e">
        <f>VLOOKUP(A194,#REF!,12,0)</f>
        <v>#REF!</v>
      </c>
      <c r="M194" s="66" t="e">
        <f t="shared" si="16"/>
        <v>#REF!</v>
      </c>
      <c r="N194" s="66" t="e">
        <f t="shared" si="17"/>
        <v>#REF!</v>
      </c>
      <c r="O194" s="66" t="e">
        <f t="shared" si="18"/>
        <v>#REF!</v>
      </c>
      <c r="P194" s="67" t="e">
        <f>VLOOKUP(A194,#REF!,16,0)</f>
        <v>#REF!</v>
      </c>
      <c r="Q194" s="67" t="e">
        <f>VLOOKUP(A194,#REF!,17,0)</f>
        <v>#REF!</v>
      </c>
      <c r="R194" s="37">
        <f>EL100</f>
        <v>0</v>
      </c>
      <c r="S194" s="37">
        <f>EL95</f>
        <v>0</v>
      </c>
    </row>
    <row r="195" spans="1:19" x14ac:dyDescent="0.25">
      <c r="A195" s="37">
        <v>187</v>
      </c>
      <c r="B195" s="36">
        <f>SUBTOTAL(103,$C$9:C195)</f>
        <v>187</v>
      </c>
      <c r="C195" s="76" t="s">
        <v>238</v>
      </c>
      <c r="D195" s="76">
        <f>IF(AF38&lt;365,AF38,"'")</f>
        <v>0</v>
      </c>
      <c r="E195" s="124" t="s">
        <v>434</v>
      </c>
      <c r="F195" s="124" t="s">
        <v>434</v>
      </c>
      <c r="G195" s="67" t="e">
        <f>VLOOKUP(A195,#REF!,7,0)</f>
        <v>#REF!</v>
      </c>
      <c r="H195" s="67"/>
      <c r="I195" s="67" t="e">
        <f>VLOOKUP(A195,#REF!,9,0)</f>
        <v>#REF!</v>
      </c>
      <c r="J195" s="67" t="e">
        <f>VLOOKUP(A195,#REF!,10,0)</f>
        <v>#REF!</v>
      </c>
      <c r="K195" s="122" t="e">
        <f>VLOOKUP(A195,#REF!,11,0)</f>
        <v>#REF!</v>
      </c>
      <c r="L195" s="96" t="e">
        <f>VLOOKUP(A195,#REF!,12,0)</f>
        <v>#REF!</v>
      </c>
      <c r="M195" s="66" t="e">
        <f t="shared" si="16"/>
        <v>#REF!</v>
      </c>
      <c r="N195" s="66" t="e">
        <f t="shared" si="17"/>
        <v>#REF!</v>
      </c>
      <c r="O195" s="66" t="e">
        <f t="shared" si="18"/>
        <v>#REF!</v>
      </c>
      <c r="P195" s="67" t="e">
        <f>VLOOKUP(A195,#REF!,16,0)</f>
        <v>#REF!</v>
      </c>
      <c r="Q195" s="67" t="e">
        <f>VLOOKUP(A195,#REF!,17,0)</f>
        <v>#REF!</v>
      </c>
      <c r="R195" s="37">
        <f>EL113</f>
        <v>0</v>
      </c>
      <c r="S195" s="37">
        <f>EL108</f>
        <v>0</v>
      </c>
    </row>
    <row r="196" spans="1:19" x14ac:dyDescent="0.25">
      <c r="A196" s="37">
        <v>188</v>
      </c>
      <c r="B196" s="36">
        <f>SUBTOTAL(103,$C$9:C196)</f>
        <v>188</v>
      </c>
      <c r="C196" s="76" t="s">
        <v>240</v>
      </c>
      <c r="D196" s="76">
        <f t="shared" ref="D196" si="29">IF(AF39&lt;365,AF39,"'")</f>
        <v>0</v>
      </c>
      <c r="E196" s="124" t="s">
        <v>434</v>
      </c>
      <c r="F196" s="124" t="s">
        <v>434</v>
      </c>
      <c r="G196" s="67" t="e">
        <f>VLOOKUP(A196,#REF!,7,0)</f>
        <v>#REF!</v>
      </c>
      <c r="H196" s="67"/>
      <c r="I196" s="67" t="e">
        <f>VLOOKUP(A196,#REF!,9,0)</f>
        <v>#REF!</v>
      </c>
      <c r="J196" s="67" t="e">
        <f>VLOOKUP(A196,#REF!,10,0)</f>
        <v>#REF!</v>
      </c>
      <c r="K196" s="122" t="e">
        <f>VLOOKUP(A196,#REF!,11,0)</f>
        <v>#REF!</v>
      </c>
      <c r="L196" s="96" t="e">
        <f>VLOOKUP(A196,#REF!,12,0)</f>
        <v>#REF!</v>
      </c>
      <c r="M196" s="66" t="e">
        <f t="shared" si="16"/>
        <v>#REF!</v>
      </c>
      <c r="N196" s="66" t="e">
        <f t="shared" si="17"/>
        <v>#REF!</v>
      </c>
      <c r="O196" s="66" t="e">
        <f t="shared" si="18"/>
        <v>#REF!</v>
      </c>
      <c r="P196" s="67" t="e">
        <f>VLOOKUP(A196,#REF!,16,0)</f>
        <v>#REF!</v>
      </c>
      <c r="Q196" s="67" t="e">
        <f>VLOOKUP(A196,#REF!,17,0)</f>
        <v>#REF!</v>
      </c>
      <c r="R196" s="37">
        <f>EL126</f>
        <v>0</v>
      </c>
      <c r="S196" s="37">
        <f>EL121</f>
        <v>0</v>
      </c>
    </row>
    <row r="197" spans="1:19" x14ac:dyDescent="0.25">
      <c r="A197" s="37">
        <v>189</v>
      </c>
      <c r="B197" s="36">
        <f>SUBTOTAL(103,$C$9:C197)</f>
        <v>189</v>
      </c>
      <c r="C197" s="76" t="s">
        <v>243</v>
      </c>
      <c r="D197" s="76">
        <f>IF(AF40&lt;365,AF40,"'")</f>
        <v>0</v>
      </c>
      <c r="E197" s="124" t="s">
        <v>434</v>
      </c>
      <c r="F197" s="124" t="s">
        <v>434</v>
      </c>
      <c r="G197" s="67" t="e">
        <f>VLOOKUP(A197,#REF!,7,0)</f>
        <v>#REF!</v>
      </c>
      <c r="H197" s="67"/>
      <c r="I197" s="67" t="e">
        <f>VLOOKUP(A197,#REF!,9,0)</f>
        <v>#REF!</v>
      </c>
      <c r="J197" s="67" t="e">
        <f>VLOOKUP(A197,#REF!,10,0)</f>
        <v>#REF!</v>
      </c>
      <c r="K197" s="122" t="e">
        <f>VLOOKUP(A197,#REF!,11,0)</f>
        <v>#REF!</v>
      </c>
      <c r="L197" s="96" t="e">
        <f>VLOOKUP(A197,#REF!,12,0)</f>
        <v>#REF!</v>
      </c>
      <c r="M197" s="66" t="e">
        <f t="shared" si="16"/>
        <v>#REF!</v>
      </c>
      <c r="N197" s="66" t="e">
        <f t="shared" si="17"/>
        <v>#REF!</v>
      </c>
      <c r="O197" s="66" t="e">
        <f t="shared" si="18"/>
        <v>#REF!</v>
      </c>
      <c r="P197" s="67" t="e">
        <f>VLOOKUP(A197,#REF!,16,0)</f>
        <v>#REF!</v>
      </c>
      <c r="Q197" s="67" t="e">
        <f>VLOOKUP(A197,#REF!,17,0)</f>
        <v>#REF!</v>
      </c>
      <c r="R197" s="37">
        <f>EL139</f>
        <v>0</v>
      </c>
      <c r="S197" s="37">
        <f>EL134</f>
        <v>0</v>
      </c>
    </row>
    <row r="198" spans="1:19" x14ac:dyDescent="0.25">
      <c r="A198" s="37">
        <v>190</v>
      </c>
      <c r="B198" s="36">
        <f>SUBTOTAL(103,$C$9:C198)</f>
        <v>190</v>
      </c>
      <c r="C198" s="76" t="s">
        <v>244</v>
      </c>
      <c r="D198" s="76">
        <f>IF(AF41&lt;365,AF41,"'")</f>
        <v>0</v>
      </c>
      <c r="E198" s="124" t="s">
        <v>434</v>
      </c>
      <c r="F198" s="124" t="s">
        <v>434</v>
      </c>
      <c r="G198" s="67" t="e">
        <f>VLOOKUP(A198,#REF!,7,0)</f>
        <v>#REF!</v>
      </c>
      <c r="H198" s="67"/>
      <c r="I198" s="67" t="e">
        <f>VLOOKUP(A198,#REF!,9,0)</f>
        <v>#REF!</v>
      </c>
      <c r="J198" s="67" t="e">
        <f>VLOOKUP(A198,#REF!,10,0)</f>
        <v>#REF!</v>
      </c>
      <c r="K198" s="122" t="e">
        <f>VLOOKUP(A198,#REF!,11,0)</f>
        <v>#REF!</v>
      </c>
      <c r="L198" s="96" t="e">
        <f>VLOOKUP(A198,#REF!,12,0)</f>
        <v>#REF!</v>
      </c>
      <c r="M198" s="66" t="e">
        <f t="shared" si="16"/>
        <v>#REF!</v>
      </c>
      <c r="N198" s="66" t="e">
        <f t="shared" si="17"/>
        <v>#REF!</v>
      </c>
      <c r="O198" s="66" t="e">
        <f t="shared" si="18"/>
        <v>#REF!</v>
      </c>
      <c r="P198" s="67" t="e">
        <f>VLOOKUP(A198,#REF!,16,0)</f>
        <v>#REF!</v>
      </c>
      <c r="Q198" s="67" t="e">
        <f>VLOOKUP(A198,#REF!,17,0)</f>
        <v>#REF!</v>
      </c>
      <c r="R198" s="37">
        <f>EL152</f>
        <v>0</v>
      </c>
      <c r="S198" s="37">
        <f>EL147</f>
        <v>0</v>
      </c>
    </row>
    <row r="199" spans="1:19" x14ac:dyDescent="0.25">
      <c r="A199" s="37">
        <v>191</v>
      </c>
      <c r="B199" s="36">
        <f>SUBTOTAL(103,$C$9:C199)</f>
        <v>191</v>
      </c>
      <c r="C199" s="76" t="s">
        <v>247</v>
      </c>
      <c r="D199" s="76">
        <f>IF(AF42&lt;365,AF42,"'")</f>
        <v>0</v>
      </c>
      <c r="E199" s="124" t="s">
        <v>434</v>
      </c>
      <c r="F199" s="124" t="s">
        <v>434</v>
      </c>
      <c r="G199" s="67" t="e">
        <f>VLOOKUP(A199,#REF!,7,0)</f>
        <v>#REF!</v>
      </c>
      <c r="H199" s="67"/>
      <c r="I199" s="67" t="e">
        <f>VLOOKUP(A199,#REF!,9,0)</f>
        <v>#REF!</v>
      </c>
      <c r="J199" s="67" t="e">
        <f>VLOOKUP(A199,#REF!,10,0)</f>
        <v>#REF!</v>
      </c>
      <c r="K199" s="122" t="e">
        <f>VLOOKUP(A199,#REF!,11,0)</f>
        <v>#REF!</v>
      </c>
      <c r="L199" s="96" t="e">
        <f>VLOOKUP(A199,#REF!,12,0)</f>
        <v>#REF!</v>
      </c>
      <c r="M199" s="66" t="e">
        <f t="shared" si="16"/>
        <v>#REF!</v>
      </c>
      <c r="N199" s="66" t="e">
        <f t="shared" si="17"/>
        <v>#REF!</v>
      </c>
      <c r="O199" s="66" t="e">
        <f t="shared" si="18"/>
        <v>#REF!</v>
      </c>
      <c r="P199" s="67" t="e">
        <f>VLOOKUP(A199,#REF!,16,0)</f>
        <v>#REF!</v>
      </c>
      <c r="Q199" s="67" t="e">
        <f>VLOOKUP(A199,#REF!,17,0)</f>
        <v>#REF!</v>
      </c>
      <c r="R199" s="37">
        <f>EL166</f>
        <v>0</v>
      </c>
      <c r="S199" s="37">
        <f>EL161</f>
        <v>0</v>
      </c>
    </row>
    <row r="200" spans="1:19" x14ac:dyDescent="0.25">
      <c r="A200" s="37">
        <v>192</v>
      </c>
      <c r="B200" s="36">
        <f>SUBTOTAL(103,$C$9:C200)</f>
        <v>192</v>
      </c>
      <c r="C200" s="76" t="s">
        <v>248</v>
      </c>
      <c r="D200" s="76">
        <f>IF(AF43&lt;365,AF43,"'")</f>
        <v>0</v>
      </c>
      <c r="E200" s="124" t="s">
        <v>434</v>
      </c>
      <c r="F200" s="124" t="s">
        <v>434</v>
      </c>
      <c r="G200" s="67" t="e">
        <f>VLOOKUP(A200,#REF!,7,0)</f>
        <v>#REF!</v>
      </c>
      <c r="H200" s="67"/>
      <c r="I200" s="67" t="e">
        <f>VLOOKUP(A200,#REF!,9,0)</f>
        <v>#REF!</v>
      </c>
      <c r="J200" s="67" t="e">
        <f>VLOOKUP(A200,#REF!,10,0)</f>
        <v>#REF!</v>
      </c>
      <c r="K200" s="122" t="e">
        <f>VLOOKUP(A200,#REF!,11,0)</f>
        <v>#REF!</v>
      </c>
      <c r="L200" s="96" t="e">
        <f>VLOOKUP(A200,#REF!,12,0)</f>
        <v>#REF!</v>
      </c>
      <c r="M200" s="66" t="e">
        <f t="shared" si="16"/>
        <v>#REF!</v>
      </c>
      <c r="N200" s="66" t="e">
        <f t="shared" si="17"/>
        <v>#REF!</v>
      </c>
      <c r="O200" s="66" t="e">
        <f t="shared" si="18"/>
        <v>#REF!</v>
      </c>
      <c r="P200" s="67" t="e">
        <f>VLOOKUP(A200,#REF!,16,0)</f>
        <v>#REF!</v>
      </c>
      <c r="Q200" s="67" t="e">
        <f>VLOOKUP(A200,#REF!,17,0)</f>
        <v>#REF!</v>
      </c>
      <c r="R200" s="37">
        <f>EL183</f>
        <v>0</v>
      </c>
      <c r="S200" s="37">
        <f>EL174</f>
        <v>0</v>
      </c>
    </row>
    <row r="201" spans="1:19" x14ac:dyDescent="0.25">
      <c r="A201" s="37">
        <v>193</v>
      </c>
      <c r="B201" s="36">
        <f>SUBTOTAL(103,$C$9:C201)</f>
        <v>193</v>
      </c>
      <c r="C201" s="76" t="s">
        <v>250</v>
      </c>
      <c r="D201" s="76">
        <f>IF(AF50&lt;365,AF50,"'")</f>
        <v>0</v>
      </c>
      <c r="E201" s="124" t="s">
        <v>434</v>
      </c>
      <c r="F201" s="124" t="s">
        <v>434</v>
      </c>
      <c r="G201" s="67" t="e">
        <f>VLOOKUP(A201,#REF!,7,0)</f>
        <v>#REF!</v>
      </c>
      <c r="H201" s="67"/>
      <c r="I201" s="67" t="e">
        <f>VLOOKUP(A201,#REF!,9,0)</f>
        <v>#REF!</v>
      </c>
      <c r="J201" s="67" t="e">
        <f>VLOOKUP(A201,#REF!,10,0)</f>
        <v>#REF!</v>
      </c>
      <c r="K201" s="122" t="e">
        <f>VLOOKUP(A201,#REF!,11,0)</f>
        <v>#REF!</v>
      </c>
      <c r="L201" s="96" t="e">
        <f>VLOOKUP(A201,#REF!,12,0)</f>
        <v>#REF!</v>
      </c>
      <c r="M201" s="66" t="e">
        <f t="shared" si="16"/>
        <v>#REF!</v>
      </c>
      <c r="N201" s="66" t="e">
        <f t="shared" si="17"/>
        <v>#REF!</v>
      </c>
      <c r="O201" s="66" t="e">
        <f t="shared" si="18"/>
        <v>#REF!</v>
      </c>
      <c r="P201" s="67" t="e">
        <f>VLOOKUP(A201,#REF!,16,0)</f>
        <v>#REF!</v>
      </c>
      <c r="Q201" s="67" t="e">
        <f>VLOOKUP(A201,#REF!,17,0)</f>
        <v>#REF!</v>
      </c>
      <c r="R201" s="37">
        <f>EL197</f>
        <v>0</v>
      </c>
      <c r="S201" s="37">
        <f>EL192</f>
        <v>0</v>
      </c>
    </row>
    <row r="202" spans="1:19" x14ac:dyDescent="0.25">
      <c r="A202" s="37">
        <v>194</v>
      </c>
      <c r="B202" s="36">
        <f>SUBTOTAL(103,$C$9:C202)</f>
        <v>194</v>
      </c>
      <c r="C202" s="76" t="s">
        <v>252</v>
      </c>
      <c r="D202" s="76">
        <f>IF(AF52&lt;365,AF52,"'")</f>
        <v>0</v>
      </c>
      <c r="E202" s="124" t="s">
        <v>434</v>
      </c>
      <c r="F202" s="124" t="s">
        <v>434</v>
      </c>
      <c r="G202" s="67" t="e">
        <f>VLOOKUP(A202,#REF!,7,0)</f>
        <v>#REF!</v>
      </c>
      <c r="H202" s="67"/>
      <c r="I202" s="67" t="e">
        <f>VLOOKUP(A202,#REF!,9,0)</f>
        <v>#REF!</v>
      </c>
      <c r="J202" s="67" t="e">
        <f>VLOOKUP(A202,#REF!,10,0)</f>
        <v>#REF!</v>
      </c>
      <c r="K202" s="122" t="e">
        <f>VLOOKUP(A202,#REF!,11,0)</f>
        <v>#REF!</v>
      </c>
      <c r="L202" s="96" t="e">
        <f>VLOOKUP(A202,#REF!,12,0)</f>
        <v>#REF!</v>
      </c>
      <c r="M202" s="66" t="e">
        <f t="shared" si="16"/>
        <v>#REF!</v>
      </c>
      <c r="N202" s="66" t="e">
        <f t="shared" si="17"/>
        <v>#REF!</v>
      </c>
      <c r="O202" s="66" t="e">
        <f t="shared" si="18"/>
        <v>#REF!</v>
      </c>
      <c r="P202" s="67" t="e">
        <f>VLOOKUP(A202,#REF!,16,0)</f>
        <v>#REF!</v>
      </c>
      <c r="Q202" s="67" t="e">
        <f>VLOOKUP(A202,#REF!,17,0)</f>
        <v>#REF!</v>
      </c>
      <c r="R202" s="37">
        <f>EL210</f>
        <v>0</v>
      </c>
      <c r="S202" s="37">
        <f>EL205</f>
        <v>0</v>
      </c>
    </row>
    <row r="203" spans="1:19" x14ac:dyDescent="0.25">
      <c r="A203" s="37">
        <v>195</v>
      </c>
      <c r="B203" s="36">
        <f>SUBTOTAL(103,$C$9:C203)</f>
        <v>195</v>
      </c>
      <c r="C203" s="76" t="s">
        <v>254</v>
      </c>
      <c r="D203" s="76">
        <f>IF(AF53&lt;365,AF53,"'")</f>
        <v>0</v>
      </c>
      <c r="E203" s="124" t="s">
        <v>434</v>
      </c>
      <c r="F203" s="124" t="s">
        <v>434</v>
      </c>
      <c r="G203" s="67" t="e">
        <f>VLOOKUP(A203,#REF!,7,0)</f>
        <v>#REF!</v>
      </c>
      <c r="H203" s="67"/>
      <c r="I203" s="67" t="e">
        <f>VLOOKUP(A203,#REF!,9,0)</f>
        <v>#REF!</v>
      </c>
      <c r="J203" s="67" t="e">
        <f>VLOOKUP(A203,#REF!,10,0)</f>
        <v>#REF!</v>
      </c>
      <c r="K203" s="122" t="e">
        <f>VLOOKUP(A203,#REF!,11,0)</f>
        <v>#REF!</v>
      </c>
      <c r="L203" s="96" t="e">
        <f>VLOOKUP(A203,#REF!,12,0)</f>
        <v>#REF!</v>
      </c>
      <c r="M203" s="66" t="e">
        <f t="shared" si="16"/>
        <v>#REF!</v>
      </c>
      <c r="N203" s="66" t="e">
        <f t="shared" si="17"/>
        <v>#REF!</v>
      </c>
      <c r="O203" s="66" t="e">
        <f t="shared" si="18"/>
        <v>#REF!</v>
      </c>
      <c r="P203" s="67" t="e">
        <f>VLOOKUP(A203,#REF!,16,0)</f>
        <v>#REF!</v>
      </c>
      <c r="Q203" s="67" t="e">
        <f>VLOOKUP(A203,#REF!,17,0)</f>
        <v>#REF!</v>
      </c>
      <c r="R203" s="37">
        <f>EL224</f>
        <v>0</v>
      </c>
      <c r="S203" s="37">
        <f>EL218</f>
        <v>0</v>
      </c>
    </row>
    <row r="204" spans="1:19" x14ac:dyDescent="0.25">
      <c r="A204" s="37">
        <v>196</v>
      </c>
      <c r="B204" s="36">
        <f>SUBTOTAL(103,$C$9:C204)</f>
        <v>196</v>
      </c>
      <c r="C204" s="107" t="s">
        <v>424</v>
      </c>
      <c r="D204" s="76"/>
      <c r="E204" s="124" t="s">
        <v>434</v>
      </c>
      <c r="F204" s="124" t="s">
        <v>434</v>
      </c>
      <c r="G204" s="67" t="e">
        <f>VLOOKUP(A204,#REF!,7,0)</f>
        <v>#REF!</v>
      </c>
      <c r="H204" s="67"/>
      <c r="I204" s="67" t="e">
        <f>VLOOKUP(A204,#REF!,9,0)</f>
        <v>#REF!</v>
      </c>
      <c r="J204" s="67" t="e">
        <f>VLOOKUP(A204,#REF!,10,0)</f>
        <v>#REF!</v>
      </c>
      <c r="K204" s="122" t="e">
        <f>VLOOKUP(A204,#REF!,11,0)</f>
        <v>#REF!</v>
      </c>
      <c r="L204" s="96" t="e">
        <f>VLOOKUP(A204,#REF!,12,0)</f>
        <v>#REF!</v>
      </c>
      <c r="M204" s="66" t="e">
        <f t="shared" si="16"/>
        <v>#REF!</v>
      </c>
      <c r="N204" s="66" t="e">
        <f t="shared" si="17"/>
        <v>#REF!</v>
      </c>
      <c r="O204" s="66" t="e">
        <f t="shared" si="18"/>
        <v>#REF!</v>
      </c>
      <c r="P204" s="67" t="e">
        <f>VLOOKUP(A204,#REF!,16,0)</f>
        <v>#REF!</v>
      </c>
      <c r="Q204" s="67" t="e">
        <f>VLOOKUP(A204,#REF!,17,0)</f>
        <v>#REF!</v>
      </c>
      <c r="R204" s="37">
        <f>$DT$7</f>
        <v>0</v>
      </c>
      <c r="S204" s="37">
        <f>$DT$8</f>
        <v>0</v>
      </c>
    </row>
    <row r="205" spans="1:19" x14ac:dyDescent="0.25">
      <c r="A205" s="37">
        <v>197</v>
      </c>
      <c r="B205" s="36">
        <f>SUBTOTAL(103,$C$9:C205)</f>
        <v>197</v>
      </c>
      <c r="C205" s="107" t="s">
        <v>425</v>
      </c>
      <c r="D205" s="76"/>
      <c r="E205" s="124" t="s">
        <v>434</v>
      </c>
      <c r="F205" s="124" t="s">
        <v>434</v>
      </c>
      <c r="G205" s="67" t="e">
        <f>VLOOKUP(A205,#REF!,7,0)</f>
        <v>#REF!</v>
      </c>
      <c r="H205" s="67"/>
      <c r="I205" s="67" t="e">
        <f>VLOOKUP(A205,#REF!,9,0)</f>
        <v>#REF!</v>
      </c>
      <c r="J205" s="67" t="e">
        <f>VLOOKUP(A205,#REF!,10,0)</f>
        <v>#REF!</v>
      </c>
      <c r="K205" s="122" t="e">
        <f>VLOOKUP(A205,#REF!,11,0)</f>
        <v>#REF!</v>
      </c>
      <c r="L205" s="96" t="e">
        <f>VLOOKUP(A205,#REF!,12,0)</f>
        <v>#REF!</v>
      </c>
      <c r="M205" s="66" t="e">
        <f t="shared" si="16"/>
        <v>#REF!</v>
      </c>
      <c r="N205" s="66" t="e">
        <f t="shared" si="17"/>
        <v>#REF!</v>
      </c>
      <c r="O205" s="66" t="e">
        <f t="shared" si="18"/>
        <v>#REF!</v>
      </c>
      <c r="P205" s="67" t="e">
        <f>VLOOKUP(A205,#REF!,16,0)</f>
        <v>#REF!</v>
      </c>
      <c r="Q205" s="67" t="e">
        <f>VLOOKUP(A205,#REF!,17,0)</f>
        <v>#REF!</v>
      </c>
      <c r="R205" s="37">
        <f t="shared" ref="R205:R206" si="30">$DT$7</f>
        <v>0</v>
      </c>
      <c r="S205" s="37">
        <f t="shared" ref="S205:S206" si="31">$DT$8</f>
        <v>0</v>
      </c>
    </row>
    <row r="206" spans="1:19" x14ac:dyDescent="0.25">
      <c r="A206" s="37">
        <v>198</v>
      </c>
      <c r="B206" s="36">
        <f>SUBTOTAL(103,$C$9:C206)</f>
        <v>198</v>
      </c>
      <c r="C206" s="107" t="s">
        <v>426</v>
      </c>
      <c r="D206" s="76"/>
      <c r="E206" s="124" t="s">
        <v>434</v>
      </c>
      <c r="F206" s="124" t="s">
        <v>434</v>
      </c>
      <c r="G206" s="67" t="e">
        <f>VLOOKUP(A206,#REF!,7,0)</f>
        <v>#REF!</v>
      </c>
      <c r="H206" s="67"/>
      <c r="I206" s="67" t="e">
        <f>VLOOKUP(A206,#REF!,9,0)</f>
        <v>#REF!</v>
      </c>
      <c r="J206" s="67" t="e">
        <f>VLOOKUP(A206,#REF!,10,0)</f>
        <v>#REF!</v>
      </c>
      <c r="K206" s="122" t="e">
        <f>VLOOKUP(A206,#REF!,11,0)</f>
        <v>#REF!</v>
      </c>
      <c r="L206" s="96" t="e">
        <f>VLOOKUP(A206,#REF!,12,0)</f>
        <v>#REF!</v>
      </c>
      <c r="M206" s="66" t="e">
        <f t="shared" si="16"/>
        <v>#REF!</v>
      </c>
      <c r="N206" s="66" t="e">
        <f t="shared" si="17"/>
        <v>#REF!</v>
      </c>
      <c r="O206" s="66" t="e">
        <f t="shared" si="18"/>
        <v>#REF!</v>
      </c>
      <c r="P206" s="67" t="e">
        <f>VLOOKUP(A206,#REF!,16,0)</f>
        <v>#REF!</v>
      </c>
      <c r="Q206" s="67" t="e">
        <f>VLOOKUP(A206,#REF!,17,0)</f>
        <v>#REF!</v>
      </c>
      <c r="R206" s="37">
        <f t="shared" si="30"/>
        <v>0</v>
      </c>
      <c r="S206" s="37">
        <f t="shared" si="31"/>
        <v>0</v>
      </c>
    </row>
    <row r="207" spans="1:19" x14ac:dyDescent="0.25">
      <c r="A207" s="37">
        <v>199</v>
      </c>
      <c r="B207" s="36">
        <f>SUBTOTAL(103,$C$9:C207)</f>
        <v>199</v>
      </c>
      <c r="C207" s="108" t="s">
        <v>323</v>
      </c>
      <c r="D207" s="76"/>
      <c r="E207" s="124" t="s">
        <v>434</v>
      </c>
      <c r="F207" s="124" t="s">
        <v>434</v>
      </c>
      <c r="G207" s="67" t="e">
        <f>VLOOKUP(A207,#REF!,7,0)</f>
        <v>#REF!</v>
      </c>
      <c r="H207" s="67"/>
      <c r="I207" s="67" t="e">
        <f>VLOOKUP(A207,#REF!,9,0)</f>
        <v>#REF!</v>
      </c>
      <c r="J207" s="67" t="e">
        <f>VLOOKUP(A207,#REF!,10,0)</f>
        <v>#REF!</v>
      </c>
      <c r="K207" s="122" t="e">
        <f>VLOOKUP(A207,#REF!,11,0)</f>
        <v>#REF!</v>
      </c>
      <c r="L207" s="96" t="e">
        <f>VLOOKUP(A207,#REF!,12,0)</f>
        <v>#REF!</v>
      </c>
      <c r="M207" s="66" t="e">
        <f t="shared" ref="M207:M223" si="32">K207*L207+K207</f>
        <v>#REF!</v>
      </c>
      <c r="N207" s="66" t="e">
        <f t="shared" ref="N207:N223" si="33">K207*I207</f>
        <v>#REF!</v>
      </c>
      <c r="O207" s="66" t="e">
        <f t="shared" ref="O207:O223" si="34">M207*I207</f>
        <v>#REF!</v>
      </c>
      <c r="P207" s="67" t="e">
        <f>VLOOKUP(A207,#REF!,16,0)</f>
        <v>#REF!</v>
      </c>
      <c r="Q207" s="67" t="e">
        <f>VLOOKUP(A207,#REF!,17,0)</f>
        <v>#REF!</v>
      </c>
      <c r="R207" s="129"/>
      <c r="S207" s="37"/>
    </row>
    <row r="208" spans="1:19" x14ac:dyDescent="0.25">
      <c r="A208" s="37">
        <v>200</v>
      </c>
      <c r="B208" s="36">
        <f>SUBTOTAL(103,$C$9:C208)</f>
        <v>200</v>
      </c>
      <c r="C208" s="108" t="s">
        <v>410</v>
      </c>
      <c r="D208" s="76"/>
      <c r="E208" s="124" t="s">
        <v>434</v>
      </c>
      <c r="F208" s="124" t="s">
        <v>434</v>
      </c>
      <c r="G208" s="67" t="e">
        <f>VLOOKUP(A208,#REF!,7,0)</f>
        <v>#REF!</v>
      </c>
      <c r="H208" s="67"/>
      <c r="I208" s="67" t="e">
        <f>VLOOKUP(A208,#REF!,9,0)</f>
        <v>#REF!</v>
      </c>
      <c r="J208" s="67" t="e">
        <f>VLOOKUP(A208,#REF!,10,0)</f>
        <v>#REF!</v>
      </c>
      <c r="K208" s="122" t="e">
        <f>VLOOKUP(A208,#REF!,11,0)</f>
        <v>#REF!</v>
      </c>
      <c r="L208" s="96" t="e">
        <f>VLOOKUP(A208,#REF!,12,0)</f>
        <v>#REF!</v>
      </c>
      <c r="M208" s="66" t="e">
        <f t="shared" si="32"/>
        <v>#REF!</v>
      </c>
      <c r="N208" s="66" t="e">
        <f t="shared" si="33"/>
        <v>#REF!</v>
      </c>
      <c r="O208" s="66" t="e">
        <f t="shared" si="34"/>
        <v>#REF!</v>
      </c>
      <c r="P208" s="67" t="e">
        <f>VLOOKUP(A208,#REF!,16,0)</f>
        <v>#REF!</v>
      </c>
      <c r="Q208" s="67" t="e">
        <f>VLOOKUP(A208,#REF!,17,0)</f>
        <v>#REF!</v>
      </c>
      <c r="R208" s="129">
        <f>$EG$7</f>
        <v>0</v>
      </c>
      <c r="S208" s="37">
        <f>$EG$8</f>
        <v>0</v>
      </c>
    </row>
    <row r="209" spans="1:19" x14ac:dyDescent="0.25">
      <c r="A209" s="37">
        <v>201</v>
      </c>
      <c r="B209" s="36">
        <f>SUBTOTAL(103,$C$9:C209)</f>
        <v>201</v>
      </c>
      <c r="C209" s="108" t="s">
        <v>416</v>
      </c>
      <c r="D209" s="76"/>
      <c r="E209" s="124" t="s">
        <v>434</v>
      </c>
      <c r="F209" s="124" t="s">
        <v>434</v>
      </c>
      <c r="G209" s="67" t="e">
        <f>VLOOKUP(A209,#REF!,7,0)</f>
        <v>#REF!</v>
      </c>
      <c r="H209" s="67"/>
      <c r="I209" s="67" t="e">
        <f>VLOOKUP(A209,#REF!,9,0)</f>
        <v>#REF!</v>
      </c>
      <c r="J209" s="67" t="e">
        <f>VLOOKUP(A209,#REF!,10,0)</f>
        <v>#REF!</v>
      </c>
      <c r="K209" s="122" t="e">
        <f>VLOOKUP(A209,#REF!,11,0)</f>
        <v>#REF!</v>
      </c>
      <c r="L209" s="96" t="e">
        <f>VLOOKUP(A209,#REF!,12,0)</f>
        <v>#REF!</v>
      </c>
      <c r="M209" s="66" t="e">
        <f t="shared" si="32"/>
        <v>#REF!</v>
      </c>
      <c r="N209" s="66" t="e">
        <f t="shared" si="33"/>
        <v>#REF!</v>
      </c>
      <c r="O209" s="66" t="e">
        <f t="shared" si="34"/>
        <v>#REF!</v>
      </c>
      <c r="P209" s="67" t="e">
        <f>VLOOKUP(A209,#REF!,16,0)</f>
        <v>#REF!</v>
      </c>
      <c r="Q209" s="67" t="e">
        <f>VLOOKUP(A209,#REF!,17,0)</f>
        <v>#REF!</v>
      </c>
      <c r="R209" s="129">
        <f t="shared" ref="R209:R210" si="35">$EG$7</f>
        <v>0</v>
      </c>
      <c r="S209" s="37">
        <f t="shared" ref="S209:S210" si="36">$EG$8</f>
        <v>0</v>
      </c>
    </row>
    <row r="210" spans="1:19" x14ac:dyDescent="0.25">
      <c r="A210" s="37">
        <v>202</v>
      </c>
      <c r="B210" s="36">
        <f>SUBTOTAL(103,$C$9:C210)</f>
        <v>202</v>
      </c>
      <c r="C210" s="108" t="s">
        <v>417</v>
      </c>
      <c r="D210" s="76"/>
      <c r="E210" s="124" t="s">
        <v>434</v>
      </c>
      <c r="F210" s="124" t="s">
        <v>434</v>
      </c>
      <c r="G210" s="67" t="e">
        <f>VLOOKUP(A210,#REF!,7,0)</f>
        <v>#REF!</v>
      </c>
      <c r="H210" s="67"/>
      <c r="I210" s="67" t="e">
        <f>VLOOKUP(A210,#REF!,9,0)</f>
        <v>#REF!</v>
      </c>
      <c r="J210" s="67" t="e">
        <f>VLOOKUP(A210,#REF!,10,0)</f>
        <v>#REF!</v>
      </c>
      <c r="K210" s="122" t="e">
        <f>VLOOKUP(A210,#REF!,11,0)</f>
        <v>#REF!</v>
      </c>
      <c r="L210" s="96" t="e">
        <f>VLOOKUP(A210,#REF!,12,0)</f>
        <v>#REF!</v>
      </c>
      <c r="M210" s="66" t="e">
        <f t="shared" si="32"/>
        <v>#REF!</v>
      </c>
      <c r="N210" s="66" t="e">
        <f t="shared" si="33"/>
        <v>#REF!</v>
      </c>
      <c r="O210" s="66" t="e">
        <f t="shared" si="34"/>
        <v>#REF!</v>
      </c>
      <c r="P210" s="67" t="e">
        <f>VLOOKUP(A210,#REF!,16,0)</f>
        <v>#REF!</v>
      </c>
      <c r="Q210" s="67" t="e">
        <f>VLOOKUP(A210,#REF!,17,0)</f>
        <v>#REF!</v>
      </c>
      <c r="R210" s="129">
        <f t="shared" si="35"/>
        <v>0</v>
      </c>
      <c r="S210" s="37">
        <f t="shared" si="36"/>
        <v>0</v>
      </c>
    </row>
    <row r="211" spans="1:19" x14ac:dyDescent="0.25">
      <c r="A211" s="37">
        <v>203</v>
      </c>
      <c r="B211" s="36">
        <f>SUBTOTAL(103,$C$9:C211)</f>
        <v>203</v>
      </c>
      <c r="C211" s="76" t="s">
        <v>258</v>
      </c>
      <c r="D211" s="76">
        <f t="shared" ref="D211:D218" si="37">IF(AF64&lt;365,AF64,"'")</f>
        <v>0</v>
      </c>
      <c r="E211" s="124" t="s">
        <v>434</v>
      </c>
      <c r="F211" s="124" t="s">
        <v>434</v>
      </c>
      <c r="G211" s="67" t="e">
        <f>VLOOKUP(A211,#REF!,7,0)</f>
        <v>#REF!</v>
      </c>
      <c r="H211" s="67"/>
      <c r="I211" s="67" t="e">
        <f>VLOOKUP(A211,#REF!,9,0)</f>
        <v>#REF!</v>
      </c>
      <c r="J211" s="67" t="e">
        <f>VLOOKUP(A211,#REF!,10,0)</f>
        <v>#REF!</v>
      </c>
      <c r="K211" s="122" t="e">
        <f>VLOOKUP(A211,#REF!,11,0)</f>
        <v>#REF!</v>
      </c>
      <c r="L211" s="96" t="e">
        <f>VLOOKUP(A211,#REF!,12,0)</f>
        <v>#REF!</v>
      </c>
      <c r="M211" s="66" t="e">
        <f t="shared" si="32"/>
        <v>#REF!</v>
      </c>
      <c r="N211" s="66" t="e">
        <f t="shared" si="33"/>
        <v>#REF!</v>
      </c>
      <c r="O211" s="66" t="e">
        <f t="shared" si="34"/>
        <v>#REF!</v>
      </c>
      <c r="P211" s="67" t="e">
        <f>VLOOKUP(A211,#REF!,16,0)</f>
        <v>#REF!</v>
      </c>
      <c r="Q211" s="67" t="e">
        <f>VLOOKUP(A211,#REF!,17,0)</f>
        <v>#REF!</v>
      </c>
      <c r="R211" s="37">
        <f>EL237</f>
        <v>0</v>
      </c>
      <c r="S211" s="37">
        <f>EL232</f>
        <v>0</v>
      </c>
    </row>
    <row r="212" spans="1:19" x14ac:dyDescent="0.25">
      <c r="A212" s="37">
        <v>204</v>
      </c>
      <c r="B212" s="36">
        <f>SUBTOTAL(103,$C$9:C212)</f>
        <v>204</v>
      </c>
      <c r="C212" s="76" t="s">
        <v>259</v>
      </c>
      <c r="D212" s="76">
        <f t="shared" si="37"/>
        <v>0</v>
      </c>
      <c r="E212" s="124" t="s">
        <v>434</v>
      </c>
      <c r="F212" s="124" t="s">
        <v>434</v>
      </c>
      <c r="G212" s="67" t="e">
        <f>VLOOKUP(A212,#REF!,7,0)</f>
        <v>#REF!</v>
      </c>
      <c r="H212" s="67"/>
      <c r="I212" s="67" t="e">
        <f>VLOOKUP(A212,#REF!,9,0)</f>
        <v>#REF!</v>
      </c>
      <c r="J212" s="67" t="e">
        <f>VLOOKUP(A212,#REF!,10,0)</f>
        <v>#REF!</v>
      </c>
      <c r="K212" s="122" t="e">
        <f>VLOOKUP(A212,#REF!,11,0)</f>
        <v>#REF!</v>
      </c>
      <c r="L212" s="96" t="e">
        <f>VLOOKUP(A212,#REF!,12,0)</f>
        <v>#REF!</v>
      </c>
      <c r="M212" s="66" t="e">
        <f t="shared" si="32"/>
        <v>#REF!</v>
      </c>
      <c r="N212" s="66" t="e">
        <f t="shared" si="33"/>
        <v>#REF!</v>
      </c>
      <c r="O212" s="66" t="e">
        <f t="shared" si="34"/>
        <v>#REF!</v>
      </c>
      <c r="P212" s="67" t="e">
        <f>VLOOKUP(A212,#REF!,16,0)</f>
        <v>#REF!</v>
      </c>
      <c r="Q212" s="67" t="e">
        <f>VLOOKUP(A212,#REF!,17,0)</f>
        <v>#REF!</v>
      </c>
      <c r="R212" s="37">
        <f>EL250</f>
        <v>0</v>
      </c>
      <c r="S212" s="37">
        <f>EL245</f>
        <v>0</v>
      </c>
    </row>
    <row r="213" spans="1:19" x14ac:dyDescent="0.25">
      <c r="A213" s="37">
        <v>205</v>
      </c>
      <c r="B213" s="36">
        <f>SUBTOTAL(103,$C$9:C213)</f>
        <v>205</v>
      </c>
      <c r="C213" s="76" t="s">
        <v>261</v>
      </c>
      <c r="D213" s="76">
        <f t="shared" si="37"/>
        <v>0</v>
      </c>
      <c r="E213" s="124" t="s">
        <v>434</v>
      </c>
      <c r="F213" s="124" t="s">
        <v>434</v>
      </c>
      <c r="G213" s="67" t="e">
        <f>VLOOKUP(A213,#REF!,7,0)</f>
        <v>#REF!</v>
      </c>
      <c r="H213" s="67"/>
      <c r="I213" s="67" t="e">
        <f>VLOOKUP(A213,#REF!,9,0)</f>
        <v>#REF!</v>
      </c>
      <c r="J213" s="67" t="e">
        <f>VLOOKUP(A213,#REF!,10,0)</f>
        <v>#REF!</v>
      </c>
      <c r="K213" s="122" t="e">
        <f>VLOOKUP(A213,#REF!,11,0)</f>
        <v>#REF!</v>
      </c>
      <c r="L213" s="96" t="e">
        <f>VLOOKUP(A213,#REF!,12,0)</f>
        <v>#REF!</v>
      </c>
      <c r="M213" s="66" t="e">
        <f t="shared" si="32"/>
        <v>#REF!</v>
      </c>
      <c r="N213" s="66" t="e">
        <f t="shared" si="33"/>
        <v>#REF!</v>
      </c>
      <c r="O213" s="66" t="e">
        <f t="shared" si="34"/>
        <v>#REF!</v>
      </c>
      <c r="P213" s="67" t="e">
        <f>VLOOKUP(A213,#REF!,16,0)</f>
        <v>#REF!</v>
      </c>
      <c r="Q213" s="67" t="e">
        <f>VLOOKUP(A213,#REF!,17,0)</f>
        <v>#REF!</v>
      </c>
      <c r="R213" s="37">
        <f>EL263</f>
        <v>0</v>
      </c>
      <c r="S213" s="37">
        <f>EL258</f>
        <v>0</v>
      </c>
    </row>
    <row r="214" spans="1:19" x14ac:dyDescent="0.25">
      <c r="A214" s="37">
        <v>206</v>
      </c>
      <c r="B214" s="36">
        <f>SUBTOTAL(103,$C$9:C214)</f>
        <v>206</v>
      </c>
      <c r="C214" s="76" t="s">
        <v>28</v>
      </c>
      <c r="D214" s="76">
        <f t="shared" si="37"/>
        <v>0</v>
      </c>
      <c r="E214" s="124" t="s">
        <v>434</v>
      </c>
      <c r="F214" s="124" t="s">
        <v>434</v>
      </c>
      <c r="G214" s="67" t="e">
        <f>VLOOKUP(A214,#REF!,7,0)</f>
        <v>#REF!</v>
      </c>
      <c r="H214" s="67"/>
      <c r="I214" s="67" t="e">
        <f>VLOOKUP(A214,#REF!,9,0)</f>
        <v>#REF!</v>
      </c>
      <c r="J214" s="67" t="e">
        <f>VLOOKUP(A214,#REF!,10,0)</f>
        <v>#REF!</v>
      </c>
      <c r="K214" s="122" t="e">
        <f>VLOOKUP(A214,#REF!,11,0)</f>
        <v>#REF!</v>
      </c>
      <c r="L214" s="96" t="e">
        <f>VLOOKUP(A214,#REF!,12,0)</f>
        <v>#REF!</v>
      </c>
      <c r="M214" s="66" t="e">
        <f t="shared" si="32"/>
        <v>#REF!</v>
      </c>
      <c r="N214" s="66" t="e">
        <f t="shared" si="33"/>
        <v>#REF!</v>
      </c>
      <c r="O214" s="66" t="e">
        <f t="shared" si="34"/>
        <v>#REF!</v>
      </c>
      <c r="P214" s="67" t="e">
        <f>VLOOKUP(A214,#REF!,16,0)</f>
        <v>#REF!</v>
      </c>
      <c r="Q214" s="67" t="e">
        <f>VLOOKUP(A214,#REF!,17,0)</f>
        <v>#REF!</v>
      </c>
      <c r="R214" s="37">
        <f>EL276</f>
        <v>0</v>
      </c>
      <c r="S214" s="37">
        <f>EL271</f>
        <v>0</v>
      </c>
    </row>
    <row r="215" spans="1:19" x14ac:dyDescent="0.25">
      <c r="A215" s="37">
        <v>207</v>
      </c>
      <c r="B215" s="36">
        <f>SUBTOTAL(103,$C$9:C215)</f>
        <v>207</v>
      </c>
      <c r="C215" s="76" t="s">
        <v>114</v>
      </c>
      <c r="D215" s="76">
        <f t="shared" si="37"/>
        <v>0</v>
      </c>
      <c r="E215" s="124" t="s">
        <v>434</v>
      </c>
      <c r="F215" s="124" t="s">
        <v>434</v>
      </c>
      <c r="G215" s="67" t="e">
        <f>VLOOKUP(A215,#REF!,7,0)</f>
        <v>#REF!</v>
      </c>
      <c r="H215" s="67"/>
      <c r="I215" s="67" t="e">
        <f>VLOOKUP(A215,#REF!,9,0)</f>
        <v>#REF!</v>
      </c>
      <c r="J215" s="67" t="e">
        <f>VLOOKUP(A215,#REF!,10,0)</f>
        <v>#REF!</v>
      </c>
      <c r="K215" s="122" t="e">
        <f>VLOOKUP(A215,#REF!,11,0)</f>
        <v>#REF!</v>
      </c>
      <c r="L215" s="96" t="e">
        <f>VLOOKUP(A215,#REF!,12,0)</f>
        <v>#REF!</v>
      </c>
      <c r="M215" s="66" t="e">
        <f t="shared" si="32"/>
        <v>#REF!</v>
      </c>
      <c r="N215" s="66" t="e">
        <f t="shared" si="33"/>
        <v>#REF!</v>
      </c>
      <c r="O215" s="66" t="e">
        <f t="shared" si="34"/>
        <v>#REF!</v>
      </c>
      <c r="P215" s="67" t="e">
        <f>VLOOKUP(A215,#REF!,16,0)</f>
        <v>#REF!</v>
      </c>
      <c r="Q215" s="67" t="e">
        <f>VLOOKUP(A215,#REF!,17,0)</f>
        <v>#REF!</v>
      </c>
      <c r="R215" s="37">
        <f>EL289</f>
        <v>0</v>
      </c>
      <c r="S215" s="37">
        <f>EL284</f>
        <v>0</v>
      </c>
    </row>
    <row r="216" spans="1:19" x14ac:dyDescent="0.25">
      <c r="A216" s="37">
        <v>208</v>
      </c>
      <c r="B216" s="36">
        <f>SUBTOTAL(103,$C$9:C216)</f>
        <v>208</v>
      </c>
      <c r="C216" s="76" t="s">
        <v>264</v>
      </c>
      <c r="D216" s="76">
        <f t="shared" si="37"/>
        <v>0</v>
      </c>
      <c r="E216" s="124" t="s">
        <v>434</v>
      </c>
      <c r="F216" s="124" t="s">
        <v>434</v>
      </c>
      <c r="G216" s="67" t="e">
        <f>VLOOKUP(A216,#REF!,7,0)</f>
        <v>#REF!</v>
      </c>
      <c r="H216" s="67"/>
      <c r="I216" s="67" t="e">
        <f>VLOOKUP(A216,#REF!,9,0)</f>
        <v>#REF!</v>
      </c>
      <c r="J216" s="67" t="e">
        <f>VLOOKUP(A216,#REF!,10,0)</f>
        <v>#REF!</v>
      </c>
      <c r="K216" s="122" t="e">
        <f>VLOOKUP(A216,#REF!,11,0)</f>
        <v>#REF!</v>
      </c>
      <c r="L216" s="96" t="e">
        <f>VLOOKUP(A216,#REF!,12,0)</f>
        <v>#REF!</v>
      </c>
      <c r="M216" s="66" t="e">
        <f t="shared" si="32"/>
        <v>#REF!</v>
      </c>
      <c r="N216" s="66" t="e">
        <f t="shared" si="33"/>
        <v>#REF!</v>
      </c>
      <c r="O216" s="66" t="e">
        <f t="shared" si="34"/>
        <v>#REF!</v>
      </c>
      <c r="P216" s="67" t="e">
        <f>VLOOKUP(A216,#REF!,16,0)</f>
        <v>#REF!</v>
      </c>
      <c r="Q216" s="67" t="e">
        <f>VLOOKUP(A216,#REF!,17,0)</f>
        <v>#REF!</v>
      </c>
      <c r="R216" s="37">
        <f>EL302</f>
        <v>0</v>
      </c>
      <c r="S216" s="37">
        <f>EL297</f>
        <v>0</v>
      </c>
    </row>
    <row r="217" spans="1:19" x14ac:dyDescent="0.25">
      <c r="A217" s="37">
        <v>209</v>
      </c>
      <c r="B217" s="36">
        <f>SUBTOTAL(103,$C$9:C217)</f>
        <v>209</v>
      </c>
      <c r="C217" s="76" t="s">
        <v>266</v>
      </c>
      <c r="D217" s="76">
        <f t="shared" si="37"/>
        <v>0</v>
      </c>
      <c r="E217" s="124" t="s">
        <v>434</v>
      </c>
      <c r="F217" s="124" t="s">
        <v>434</v>
      </c>
      <c r="G217" s="67" t="e">
        <f>VLOOKUP(A217,#REF!,7,0)</f>
        <v>#REF!</v>
      </c>
      <c r="H217" s="67"/>
      <c r="I217" s="67" t="e">
        <f>VLOOKUP(A217,#REF!,9,0)</f>
        <v>#REF!</v>
      </c>
      <c r="J217" s="67" t="e">
        <f>VLOOKUP(A217,#REF!,10,0)</f>
        <v>#REF!</v>
      </c>
      <c r="K217" s="122" t="e">
        <f>VLOOKUP(A217,#REF!,11,0)</f>
        <v>#REF!</v>
      </c>
      <c r="L217" s="96" t="e">
        <f>VLOOKUP(A217,#REF!,12,0)</f>
        <v>#REF!</v>
      </c>
      <c r="M217" s="66" t="e">
        <f t="shared" si="32"/>
        <v>#REF!</v>
      </c>
      <c r="N217" s="66" t="e">
        <f t="shared" si="33"/>
        <v>#REF!</v>
      </c>
      <c r="O217" s="66" t="e">
        <f t="shared" si="34"/>
        <v>#REF!</v>
      </c>
      <c r="P217" s="67" t="e">
        <f>VLOOKUP(A217,#REF!,16,0)</f>
        <v>#REF!</v>
      </c>
      <c r="Q217" s="67" t="e">
        <f>VLOOKUP(A217,#REF!,17,0)</f>
        <v>#REF!</v>
      </c>
      <c r="R217" s="37">
        <f>EL315</f>
        <v>0</v>
      </c>
      <c r="S217" s="37">
        <f>EL310</f>
        <v>0</v>
      </c>
    </row>
    <row r="218" spans="1:19" x14ac:dyDescent="0.25">
      <c r="A218" s="37">
        <v>210</v>
      </c>
      <c r="B218" s="36">
        <f>SUBTOTAL(103,$C$9:C218)</f>
        <v>210</v>
      </c>
      <c r="C218" s="76" t="s">
        <v>418</v>
      </c>
      <c r="D218" s="76">
        <f t="shared" si="37"/>
        <v>0</v>
      </c>
      <c r="E218" s="124" t="s">
        <v>434</v>
      </c>
      <c r="F218" s="124" t="s">
        <v>434</v>
      </c>
      <c r="G218" s="67" t="e">
        <f>VLOOKUP(A218,#REF!,7,0)</f>
        <v>#REF!</v>
      </c>
      <c r="H218" s="67"/>
      <c r="I218" s="67" t="e">
        <f>VLOOKUP(A218,#REF!,9,0)</f>
        <v>#REF!</v>
      </c>
      <c r="J218" s="67" t="e">
        <f>VLOOKUP(A218,#REF!,10,0)</f>
        <v>#REF!</v>
      </c>
      <c r="K218" s="122" t="e">
        <f>VLOOKUP(A218,#REF!,11,0)</f>
        <v>#REF!</v>
      </c>
      <c r="L218" s="96" t="e">
        <f>VLOOKUP(A218,#REF!,12,0)</f>
        <v>#REF!</v>
      </c>
      <c r="M218" s="66" t="e">
        <f t="shared" si="32"/>
        <v>#REF!</v>
      </c>
      <c r="N218" s="66" t="e">
        <f t="shared" si="33"/>
        <v>#REF!</v>
      </c>
      <c r="O218" s="66" t="e">
        <f t="shared" si="34"/>
        <v>#REF!</v>
      </c>
      <c r="P218" s="67" t="e">
        <f>VLOOKUP(A218,#REF!,16,0)</f>
        <v>#REF!</v>
      </c>
      <c r="Q218" s="67" t="e">
        <f>VLOOKUP(A218,#REF!,17,0)</f>
        <v>#REF!</v>
      </c>
      <c r="R218" s="37">
        <f>EL328</f>
        <v>0</v>
      </c>
      <c r="S218" s="37">
        <f>EL323</f>
        <v>0</v>
      </c>
    </row>
    <row r="219" spans="1:19" x14ac:dyDescent="0.25">
      <c r="A219" s="37">
        <v>211</v>
      </c>
      <c r="B219" s="36">
        <f>SUBTOTAL(103,$C$9:C219)</f>
        <v>211</v>
      </c>
      <c r="C219" s="76" t="s">
        <v>415</v>
      </c>
      <c r="D219" s="76"/>
      <c r="E219" s="124" t="s">
        <v>434</v>
      </c>
      <c r="F219" s="124" t="s">
        <v>434</v>
      </c>
      <c r="G219" s="67" t="e">
        <f>VLOOKUP(A219,#REF!,7,0)</f>
        <v>#REF!</v>
      </c>
      <c r="H219" s="67"/>
      <c r="I219" s="67" t="e">
        <f>VLOOKUP(A219,#REF!,9,0)</f>
        <v>#REF!</v>
      </c>
      <c r="J219" s="67" t="e">
        <f>VLOOKUP(A219,#REF!,10,0)</f>
        <v>#REF!</v>
      </c>
      <c r="K219" s="122" t="e">
        <f>VLOOKUP(A219,#REF!,11,0)</f>
        <v>#REF!</v>
      </c>
      <c r="L219" s="96" t="e">
        <f>VLOOKUP(A219,#REF!,12,0)</f>
        <v>#REF!</v>
      </c>
      <c r="M219" s="66" t="e">
        <f t="shared" si="32"/>
        <v>#REF!</v>
      </c>
      <c r="N219" s="66" t="e">
        <f t="shared" si="33"/>
        <v>#REF!</v>
      </c>
      <c r="O219" s="66" t="e">
        <f t="shared" si="34"/>
        <v>#REF!</v>
      </c>
      <c r="P219" s="67" t="e">
        <f>VLOOKUP(A219,#REF!,16,0)</f>
        <v>#REF!</v>
      </c>
      <c r="Q219" s="67" t="e">
        <f>VLOOKUP(A219,#REF!,17,0)</f>
        <v>#REF!</v>
      </c>
      <c r="R219" s="85"/>
      <c r="S219" s="85"/>
    </row>
    <row r="220" spans="1:19" x14ac:dyDescent="0.25">
      <c r="A220" s="37">
        <v>212</v>
      </c>
      <c r="B220" s="36">
        <f>SUBTOTAL(103,$C$9:C220)</f>
        <v>212</v>
      </c>
      <c r="C220" s="73" t="s">
        <v>326</v>
      </c>
      <c r="D220" s="76">
        <f>IF(AF72&lt;365,AF72,"'")</f>
        <v>0</v>
      </c>
      <c r="E220" s="124" t="s">
        <v>434</v>
      </c>
      <c r="F220" s="124" t="s">
        <v>434</v>
      </c>
      <c r="G220" s="67" t="e">
        <f>VLOOKUP(A220,#REF!,7,0)</f>
        <v>#REF!</v>
      </c>
      <c r="H220" s="67"/>
      <c r="I220" s="67" t="e">
        <f>VLOOKUP(A220,#REF!,9,0)</f>
        <v>#REF!</v>
      </c>
      <c r="J220" s="67" t="e">
        <f>VLOOKUP(A220,#REF!,10,0)</f>
        <v>#REF!</v>
      </c>
      <c r="K220" s="122" t="e">
        <f>VLOOKUP(A220,#REF!,11,0)</f>
        <v>#REF!</v>
      </c>
      <c r="L220" s="96" t="e">
        <f>VLOOKUP(A220,#REF!,12,0)</f>
        <v>#REF!</v>
      </c>
      <c r="M220" s="66" t="e">
        <f t="shared" si="32"/>
        <v>#REF!</v>
      </c>
      <c r="N220" s="66" t="e">
        <f t="shared" si="33"/>
        <v>#REF!</v>
      </c>
      <c r="O220" s="66" t="e">
        <f t="shared" si="34"/>
        <v>#REF!</v>
      </c>
      <c r="P220" s="67" t="e">
        <f>VLOOKUP(A220,#REF!,16,0)</f>
        <v>#REF!</v>
      </c>
      <c r="Q220" s="67" t="e">
        <f>VLOOKUP(A220,#REF!,17,0)</f>
        <v>#REF!</v>
      </c>
      <c r="R220" s="37">
        <f>EL341</f>
        <v>0</v>
      </c>
      <c r="S220" s="37">
        <f>EL336</f>
        <v>0</v>
      </c>
    </row>
    <row r="221" spans="1:19" x14ac:dyDescent="0.25">
      <c r="A221" s="37">
        <v>213</v>
      </c>
      <c r="B221" s="36">
        <f>SUBTOTAL(103,$C$9:C221)</f>
        <v>213</v>
      </c>
      <c r="C221" s="73" t="s">
        <v>39</v>
      </c>
      <c r="D221" s="76">
        <f>IF(AF73&lt;365,AF73,"'")</f>
        <v>0</v>
      </c>
      <c r="E221" s="124" t="s">
        <v>434</v>
      </c>
      <c r="F221" s="124" t="s">
        <v>434</v>
      </c>
      <c r="G221" s="67" t="e">
        <f>VLOOKUP(A221,#REF!,7,0)</f>
        <v>#REF!</v>
      </c>
      <c r="H221" s="67"/>
      <c r="I221" s="67" t="e">
        <f>VLOOKUP(A221,#REF!,9,0)</f>
        <v>#REF!</v>
      </c>
      <c r="J221" s="67" t="e">
        <f>VLOOKUP(A221,#REF!,10,0)</f>
        <v>#REF!</v>
      </c>
      <c r="K221" s="122" t="e">
        <f>VLOOKUP(A221,#REF!,11,0)</f>
        <v>#REF!</v>
      </c>
      <c r="L221" s="96" t="e">
        <f>VLOOKUP(A221,#REF!,12,0)</f>
        <v>#REF!</v>
      </c>
      <c r="M221" s="66" t="e">
        <f t="shared" si="32"/>
        <v>#REF!</v>
      </c>
      <c r="N221" s="66" t="e">
        <f t="shared" si="33"/>
        <v>#REF!</v>
      </c>
      <c r="O221" s="66" t="e">
        <f t="shared" si="34"/>
        <v>#REF!</v>
      </c>
      <c r="P221" s="67" t="e">
        <f>VLOOKUP(A221,#REF!,16,0)</f>
        <v>#REF!</v>
      </c>
      <c r="Q221" s="67" t="e">
        <f>VLOOKUP(A221,#REF!,17,0)</f>
        <v>#REF!</v>
      </c>
      <c r="R221" s="37">
        <f>EL354</f>
        <v>0</v>
      </c>
      <c r="S221" s="37">
        <f>EL349</f>
        <v>0</v>
      </c>
    </row>
    <row r="222" spans="1:19" x14ac:dyDescent="0.25">
      <c r="A222" s="37">
        <v>214</v>
      </c>
      <c r="B222" s="36">
        <f>SUBTOTAL(103,$C$9:C222)</f>
        <v>214</v>
      </c>
      <c r="C222" s="76" t="s">
        <v>269</v>
      </c>
      <c r="D222" s="76">
        <f t="shared" ref="D222" si="38">IF(AF74&lt;365,AF74,"'")</f>
        <v>0</v>
      </c>
      <c r="E222" s="124" t="s">
        <v>434</v>
      </c>
      <c r="F222" s="124" t="s">
        <v>434</v>
      </c>
      <c r="G222" s="67" t="e">
        <f>VLOOKUP(A222,#REF!,7,0)</f>
        <v>#REF!</v>
      </c>
      <c r="H222" s="67"/>
      <c r="I222" s="67" t="e">
        <f>VLOOKUP(A222,#REF!,9,0)</f>
        <v>#REF!</v>
      </c>
      <c r="J222" s="67" t="e">
        <f>VLOOKUP(A222,#REF!,10,0)</f>
        <v>#REF!</v>
      </c>
      <c r="K222" s="122" t="e">
        <f>VLOOKUP(A222,#REF!,11,0)</f>
        <v>#REF!</v>
      </c>
      <c r="L222" s="96" t="e">
        <f>VLOOKUP(A222,#REF!,12,0)</f>
        <v>#REF!</v>
      </c>
      <c r="M222" s="66" t="e">
        <f t="shared" si="32"/>
        <v>#REF!</v>
      </c>
      <c r="N222" s="66" t="e">
        <f t="shared" si="33"/>
        <v>#REF!</v>
      </c>
      <c r="O222" s="66" t="e">
        <f t="shared" si="34"/>
        <v>#REF!</v>
      </c>
      <c r="P222" s="67" t="e">
        <f>VLOOKUP(A222,#REF!,16,0)</f>
        <v>#REF!</v>
      </c>
      <c r="Q222" s="67" t="e">
        <f>VLOOKUP(A222,#REF!,17,0)</f>
        <v>#REF!</v>
      </c>
      <c r="R222" s="37">
        <f>EL367</f>
        <v>0</v>
      </c>
      <c r="S222" s="37">
        <f>EL362</f>
        <v>0</v>
      </c>
    </row>
    <row r="223" spans="1:19" x14ac:dyDescent="0.25">
      <c r="A223" s="37">
        <v>215</v>
      </c>
      <c r="B223" s="36">
        <f>SUBTOTAL(103,$C$9:C223)</f>
        <v>215</v>
      </c>
      <c r="C223" s="106" t="s">
        <v>349</v>
      </c>
      <c r="D223" s="106"/>
      <c r="E223" s="124" t="s">
        <v>434</v>
      </c>
      <c r="F223" s="124" t="s">
        <v>434</v>
      </c>
      <c r="G223" s="67" t="e">
        <f>VLOOKUP(A223,#REF!,7,0)</f>
        <v>#REF!</v>
      </c>
      <c r="H223" s="67"/>
      <c r="I223" s="67" t="e">
        <f>VLOOKUP(A223,#REF!,9,0)</f>
        <v>#REF!</v>
      </c>
      <c r="J223" s="67" t="e">
        <f>VLOOKUP(A223,#REF!,10,0)</f>
        <v>#REF!</v>
      </c>
      <c r="K223" s="122" t="e">
        <f>VLOOKUP(A223,#REF!,11,0)</f>
        <v>#REF!</v>
      </c>
      <c r="L223" s="96" t="e">
        <f>VLOOKUP(A223,#REF!,12,0)</f>
        <v>#REF!</v>
      </c>
      <c r="M223" s="66" t="e">
        <f t="shared" si="32"/>
        <v>#REF!</v>
      </c>
      <c r="N223" s="66" t="e">
        <f t="shared" si="33"/>
        <v>#REF!</v>
      </c>
      <c r="O223" s="66" t="e">
        <f t="shared" si="34"/>
        <v>#REF!</v>
      </c>
      <c r="P223" s="67" t="e">
        <f>VLOOKUP(A223,#REF!,16,0)</f>
        <v>#REF!</v>
      </c>
      <c r="Q223" s="67" t="e">
        <f>VLOOKUP(A223,#REF!,17,0)</f>
        <v>#REF!</v>
      </c>
      <c r="R223" s="85"/>
      <c r="S223" s="85"/>
    </row>
    <row r="224" spans="1:19" x14ac:dyDescent="0.25">
      <c r="G224" s="37">
        <v>1</v>
      </c>
      <c r="M224" s="80" t="s">
        <v>303</v>
      </c>
      <c r="N224" s="110" t="e">
        <f>SUM(N9:N223)</f>
        <v>#REF!</v>
      </c>
      <c r="O224" s="111" t="e">
        <f>SUM(O9:O223)</f>
        <v>#REF!</v>
      </c>
      <c r="R224" s="118"/>
      <c r="S224" s="85"/>
    </row>
  </sheetData>
  <autoFilter ref="A8:S8"/>
  <mergeCells count="2">
    <mergeCell ref="P6:Q6"/>
    <mergeCell ref="C76:Q76"/>
  </mergeCells>
  <conditionalFormatting sqref="C9:C74">
    <cfRule type="expression" dxfId="0" priority="1">
      <formula>IF(AJ9&lt;AK9,1)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1C847192-D9E5-4609-AF75-26571022093D}">
            <x14:iconSet custom="1">
              <x14:cfvo type="percent">
                <xm:f>0</xm:f>
              </x14:cfvo>
              <x14:cfvo type="num">
                <xm:f>365</xm:f>
              </x14:cfvo>
              <x14:cfvo type="num">
                <xm:f>365</xm:f>
              </x14:cfvo>
              <x14:cfIcon iconSet="3TrafficLights1" iconId="0"/>
              <x14:cfIcon iconSet="NoIcons" iconId="0"/>
              <x14:cfIcon iconSet="NoIcons" iconId="0"/>
            </x14:iconSet>
          </x14:cfRule>
          <xm:sqref>D103:D168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C8"/>
  <sheetViews>
    <sheetView workbookViewId="0">
      <selection activeCell="A11" sqref="A11"/>
    </sheetView>
  </sheetViews>
  <sheetFormatPr defaultRowHeight="15" x14ac:dyDescent="0.25"/>
  <cols>
    <col min="3" max="3" width="20.28515625" customWidth="1"/>
  </cols>
  <sheetData>
    <row r="4" spans="3:3" x14ac:dyDescent="0.25">
      <c r="C4" s="86" t="s">
        <v>327</v>
      </c>
    </row>
    <row r="5" spans="3:3" x14ac:dyDescent="0.25">
      <c r="C5" s="86" t="s">
        <v>328</v>
      </c>
    </row>
    <row r="7" spans="3:3" x14ac:dyDescent="0.25">
      <c r="C7" s="84" t="s">
        <v>329</v>
      </c>
    </row>
    <row r="8" spans="3:3" x14ac:dyDescent="0.25">
      <c r="C8" s="84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"/>
  <sheetViews>
    <sheetView workbookViewId="0">
      <selection activeCell="C5" sqref="C5"/>
    </sheetView>
  </sheetViews>
  <sheetFormatPr defaultRowHeight="15" x14ac:dyDescent="0.25"/>
  <sheetData>
    <row r="3" spans="3:3" ht="51" customHeight="1" x14ac:dyDescent="0.25">
      <c r="C3" s="46" t="s">
        <v>351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E9"/>
  <sheetViews>
    <sheetView workbookViewId="0">
      <selection activeCell="E29" sqref="E29"/>
    </sheetView>
  </sheetViews>
  <sheetFormatPr defaultRowHeight="15" x14ac:dyDescent="0.25"/>
  <cols>
    <col min="3" max="3" width="20.28515625" customWidth="1"/>
  </cols>
  <sheetData>
    <row r="4" spans="3:5" x14ac:dyDescent="0.25">
      <c r="C4" s="86" t="s">
        <v>327</v>
      </c>
      <c r="E4" t="s">
        <v>430</v>
      </c>
    </row>
    <row r="5" spans="3:5" x14ac:dyDescent="0.25">
      <c r="C5" s="86" t="s">
        <v>328</v>
      </c>
    </row>
    <row r="7" spans="3:5" x14ac:dyDescent="0.25">
      <c r="C7" s="84" t="s">
        <v>329</v>
      </c>
      <c r="E7" s="87" t="s">
        <v>429</v>
      </c>
    </row>
    <row r="8" spans="3:5" x14ac:dyDescent="0.25">
      <c r="C8" s="84" t="s">
        <v>146</v>
      </c>
      <c r="E8" s="87" t="s">
        <v>431</v>
      </c>
    </row>
    <row r="9" spans="3:5" x14ac:dyDescent="0.25">
      <c r="E9" s="87" t="s">
        <v>432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topLeftCell="A10" workbookViewId="0">
      <selection activeCell="G24" sqref="G24"/>
    </sheetView>
  </sheetViews>
  <sheetFormatPr defaultColWidth="9.28515625" defaultRowHeight="15" x14ac:dyDescent="0.25"/>
  <cols>
    <col min="1" max="1" width="9.28515625" style="87"/>
    <col min="2" max="2" width="14.28515625" style="87" customWidth="1"/>
    <col min="3" max="3" width="18" style="87" customWidth="1"/>
    <col min="4" max="4" width="12.28515625" style="87" customWidth="1"/>
    <col min="5" max="5" width="9.28515625" style="87"/>
    <col min="6" max="6" width="9.28515625" style="87" customWidth="1"/>
    <col min="7" max="7" width="10.5703125" style="87" customWidth="1"/>
    <col min="8" max="8" width="13.42578125" style="87" customWidth="1"/>
    <col min="9" max="9" width="9.28515625" style="87"/>
    <col min="10" max="10" width="10.28515625" style="87" customWidth="1"/>
    <col min="11" max="16384" width="9.28515625" style="87"/>
  </cols>
  <sheetData>
    <row r="2" spans="2:10" x14ac:dyDescent="0.25">
      <c r="B2" s="201"/>
      <c r="C2" s="201"/>
      <c r="D2" s="201"/>
      <c r="E2" s="201"/>
      <c r="F2" s="201"/>
      <c r="G2" s="201"/>
      <c r="H2" s="201"/>
      <c r="I2" s="201"/>
    </row>
    <row r="3" spans="2:10" ht="60" x14ac:dyDescent="0.25">
      <c r="C3" s="88" t="s">
        <v>298</v>
      </c>
      <c r="D3" s="88" t="s">
        <v>332</v>
      </c>
      <c r="E3" s="88" t="s">
        <v>334</v>
      </c>
      <c r="G3" s="88" t="s">
        <v>333</v>
      </c>
      <c r="H3" s="88" t="s">
        <v>295</v>
      </c>
      <c r="I3" s="88" t="s">
        <v>335</v>
      </c>
      <c r="J3" s="88" t="s">
        <v>336</v>
      </c>
    </row>
    <row r="4" spans="2:10" x14ac:dyDescent="0.25">
      <c r="G4" s="87">
        <v>365</v>
      </c>
      <c r="I4" s="87">
        <v>1000</v>
      </c>
    </row>
    <row r="6" spans="2:10" x14ac:dyDescent="0.25">
      <c r="B6" s="87" t="s">
        <v>337</v>
      </c>
      <c r="C6" s="87">
        <v>31</v>
      </c>
      <c r="D6" s="87">
        <v>14</v>
      </c>
      <c r="E6" s="87">
        <v>20</v>
      </c>
      <c r="G6" s="89">
        <f>$G$4/C6*D6</f>
        <v>164.83870967741933</v>
      </c>
      <c r="H6" s="87" t="s">
        <v>338</v>
      </c>
      <c r="I6" s="90">
        <f>G6*E6/$I$4</f>
        <v>3.2967741935483863</v>
      </c>
      <c r="J6" s="94">
        <f>I6/2</f>
        <v>1.6483870967741932</v>
      </c>
    </row>
    <row r="7" spans="2:10" x14ac:dyDescent="0.25">
      <c r="B7" s="87" t="s">
        <v>331</v>
      </c>
      <c r="C7" s="91">
        <v>28</v>
      </c>
      <c r="D7" s="91">
        <v>12</v>
      </c>
      <c r="E7" s="91">
        <v>25</v>
      </c>
      <c r="G7" s="89">
        <f>$G$4/C7*D7</f>
        <v>156.42857142857144</v>
      </c>
      <c r="H7" s="91" t="s">
        <v>319</v>
      </c>
      <c r="I7" s="90">
        <f t="shared" ref="I7:I12" si="0">G7*E7/$I$4</f>
        <v>3.910714285714286</v>
      </c>
      <c r="J7" s="95">
        <f>I7/4</f>
        <v>0.97767857142857151</v>
      </c>
    </row>
    <row r="8" spans="2:10" ht="45" x14ac:dyDescent="0.25">
      <c r="B8" s="87" t="s">
        <v>208</v>
      </c>
      <c r="C8" s="87">
        <v>28</v>
      </c>
      <c r="D8" s="87">
        <v>14</v>
      </c>
      <c r="E8" s="87">
        <v>10</v>
      </c>
      <c r="G8" s="89">
        <f t="shared" ref="G8:G12" si="1">$G$4/C8*D8</f>
        <v>182.5</v>
      </c>
      <c r="H8" s="93" t="s">
        <v>339</v>
      </c>
      <c r="I8" s="90">
        <f t="shared" si="0"/>
        <v>1.825</v>
      </c>
      <c r="J8" s="95">
        <f t="shared" ref="J8:J12" si="2">I8/4</f>
        <v>0.45624999999999999</v>
      </c>
    </row>
    <row r="9" spans="2:10" ht="45" x14ac:dyDescent="0.25">
      <c r="B9" s="87" t="s">
        <v>175</v>
      </c>
      <c r="C9" s="87">
        <v>28</v>
      </c>
      <c r="D9" s="87">
        <v>12</v>
      </c>
      <c r="E9" s="87">
        <v>85</v>
      </c>
      <c r="G9" s="89">
        <f t="shared" si="1"/>
        <v>156.42857142857144</v>
      </c>
      <c r="H9" s="88" t="s">
        <v>340</v>
      </c>
      <c r="I9" s="90">
        <f t="shared" si="0"/>
        <v>13.296428571428573</v>
      </c>
      <c r="J9" s="95">
        <f>I9/2.5</f>
        <v>5.3185714285714294</v>
      </c>
    </row>
    <row r="10" spans="2:10" x14ac:dyDescent="0.25">
      <c r="G10" s="89" t="e">
        <f t="shared" si="1"/>
        <v>#DIV/0!</v>
      </c>
      <c r="I10" s="90" t="e">
        <f t="shared" si="0"/>
        <v>#DIV/0!</v>
      </c>
      <c r="J10" s="92" t="e">
        <f t="shared" si="2"/>
        <v>#DIV/0!</v>
      </c>
    </row>
    <row r="11" spans="2:10" x14ac:dyDescent="0.25">
      <c r="G11" s="89" t="e">
        <f t="shared" si="1"/>
        <v>#DIV/0!</v>
      </c>
      <c r="I11" s="90" t="e">
        <f t="shared" si="0"/>
        <v>#DIV/0!</v>
      </c>
      <c r="J11" s="92" t="e">
        <f t="shared" si="2"/>
        <v>#DIV/0!</v>
      </c>
    </row>
    <row r="12" spans="2:10" x14ac:dyDescent="0.25">
      <c r="G12" s="89" t="e">
        <f t="shared" si="1"/>
        <v>#DIV/0!</v>
      </c>
      <c r="I12" s="90" t="e">
        <f t="shared" si="0"/>
        <v>#DIV/0!</v>
      </c>
      <c r="J12" s="92" t="e">
        <f t="shared" si="2"/>
        <v>#DIV/0!</v>
      </c>
    </row>
    <row r="13" spans="2:10" x14ac:dyDescent="0.25">
      <c r="G13" s="89"/>
      <c r="I13" s="90"/>
      <c r="J13" s="92"/>
    </row>
    <row r="14" spans="2:10" x14ac:dyDescent="0.25">
      <c r="G14" s="87">
        <v>365</v>
      </c>
      <c r="I14" s="90"/>
      <c r="J14" s="92"/>
    </row>
    <row r="15" spans="2:10" x14ac:dyDescent="0.25">
      <c r="G15" s="89"/>
      <c r="I15" s="90"/>
      <c r="J15" s="92"/>
    </row>
    <row r="16" spans="2:10" ht="60" x14ac:dyDescent="0.25">
      <c r="C16" s="88" t="s">
        <v>298</v>
      </c>
      <c r="D16" s="88" t="s">
        <v>341</v>
      </c>
      <c r="G16" s="88" t="s">
        <v>336</v>
      </c>
    </row>
    <row r="17" spans="2:10" x14ac:dyDescent="0.25">
      <c r="B17" s="87" t="s">
        <v>337</v>
      </c>
      <c r="C17" s="91">
        <v>31</v>
      </c>
      <c r="D17" s="91">
        <v>90</v>
      </c>
      <c r="E17" s="87">
        <f>ROUNDUP((D17/C17),0)</f>
        <v>3</v>
      </c>
      <c r="F17" s="87">
        <f>E17*C17</f>
        <v>93</v>
      </c>
      <c r="G17" s="92">
        <f>G14/F17</f>
        <v>3.924731182795699</v>
      </c>
    </row>
    <row r="18" spans="2:10" x14ac:dyDescent="0.25">
      <c r="B18" s="87" t="s">
        <v>331</v>
      </c>
      <c r="C18" s="87">
        <v>28</v>
      </c>
      <c r="D18" s="87" t="s">
        <v>342</v>
      </c>
      <c r="G18" s="87">
        <v>1</v>
      </c>
    </row>
    <row r="19" spans="2:10" x14ac:dyDescent="0.25">
      <c r="B19" s="87" t="s">
        <v>208</v>
      </c>
      <c r="C19" s="87">
        <v>28</v>
      </c>
      <c r="D19" s="87" t="s">
        <v>342</v>
      </c>
      <c r="G19" s="87">
        <v>1</v>
      </c>
    </row>
    <row r="20" spans="2:10" x14ac:dyDescent="0.25">
      <c r="B20" s="87" t="s">
        <v>175</v>
      </c>
      <c r="C20" s="87">
        <v>28</v>
      </c>
      <c r="D20" s="87">
        <v>90</v>
      </c>
      <c r="E20" s="87">
        <f>ROUNDUP((D20/C20),0)</f>
        <v>4</v>
      </c>
      <c r="F20" s="87">
        <f>E20*C20</f>
        <v>112</v>
      </c>
      <c r="G20" s="92">
        <f>$G$14/F20</f>
        <v>3.2589285714285716</v>
      </c>
    </row>
    <row r="21" spans="2:10" x14ac:dyDescent="0.25">
      <c r="G21" s="92"/>
    </row>
    <row r="22" spans="2:10" x14ac:dyDescent="0.25">
      <c r="B22" s="87" t="s">
        <v>343</v>
      </c>
      <c r="C22" s="87">
        <v>28</v>
      </c>
      <c r="D22" s="87">
        <v>90</v>
      </c>
      <c r="E22" s="87">
        <f t="shared" ref="E22" si="3">ROUNDUP((D22/C22),0)</f>
        <v>4</v>
      </c>
      <c r="F22" s="87">
        <f t="shared" ref="F22" si="4">E22*C22</f>
        <v>112</v>
      </c>
      <c r="G22" s="92">
        <f t="shared" ref="G22:G23" si="5">$G$14/F22</f>
        <v>3.2589285714285716</v>
      </c>
    </row>
    <row r="23" spans="2:10" x14ac:dyDescent="0.25">
      <c r="B23" s="87" t="s">
        <v>344</v>
      </c>
      <c r="C23" s="87">
        <v>14</v>
      </c>
      <c r="D23" s="87">
        <v>56</v>
      </c>
      <c r="E23" s="87">
        <f t="shared" ref="E23" si="6">ROUNDUP((D23/C23),0)</f>
        <v>4</v>
      </c>
      <c r="F23" s="87">
        <f t="shared" ref="F23" si="7">E23*C23</f>
        <v>56</v>
      </c>
      <c r="G23" s="92">
        <f t="shared" si="5"/>
        <v>6.5178571428571432</v>
      </c>
    </row>
    <row r="25" spans="2:10" x14ac:dyDescent="0.25">
      <c r="B25" s="87" t="s">
        <v>344</v>
      </c>
      <c r="C25" s="87">
        <v>14</v>
      </c>
      <c r="D25" s="87">
        <v>56</v>
      </c>
      <c r="E25" s="92">
        <f>D25/C25</f>
        <v>4</v>
      </c>
      <c r="I25" s="87">
        <f>E25*C25</f>
        <v>56</v>
      </c>
      <c r="J25" s="92">
        <f>$G$14/I25</f>
        <v>6.5178571428571432</v>
      </c>
    </row>
  </sheetData>
  <mergeCells count="1">
    <mergeCell ref="B2:I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6"/>
  <sheetViews>
    <sheetView workbookViewId="0">
      <selection activeCell="A57" sqref="A57"/>
    </sheetView>
  </sheetViews>
  <sheetFormatPr defaultColWidth="9.28515625" defaultRowHeight="12.75" x14ac:dyDescent="0.2"/>
  <cols>
    <col min="1" max="1" width="9.28515625" style="1" bestFit="1" customWidth="1"/>
    <col min="2" max="2" width="41.28515625" style="1" customWidth="1"/>
    <col min="3" max="4" width="9.28515625" style="1" bestFit="1" customWidth="1"/>
    <col min="5" max="5" width="11.5703125" style="1" customWidth="1"/>
    <col min="6" max="6" width="9.28515625" style="1" bestFit="1" customWidth="1"/>
    <col min="7" max="7" width="11.5703125" style="1" customWidth="1"/>
    <col min="8" max="9" width="16.7109375" style="1" customWidth="1"/>
    <col min="10" max="10" width="15.42578125" style="1" bestFit="1" customWidth="1"/>
    <col min="11" max="11" width="22.28515625" style="1" customWidth="1"/>
    <col min="12" max="12" width="3.7109375" style="1" customWidth="1"/>
    <col min="13" max="13" width="40.5703125" style="1" customWidth="1"/>
    <col min="14" max="14" width="7.5703125" style="1" customWidth="1"/>
    <col min="15" max="15" width="9.28515625" style="37"/>
    <col min="16" max="16" width="3" style="1" customWidth="1"/>
    <col min="17" max="17" width="6.7109375" style="37" customWidth="1"/>
    <col min="18" max="18" width="6.7109375" style="1" customWidth="1"/>
    <col min="19" max="19" width="7.5703125" style="1" customWidth="1"/>
    <col min="20" max="20" width="9.28515625" style="1"/>
    <col min="21" max="22" width="10.28515625" style="1" customWidth="1"/>
    <col min="23" max="24" width="9.28515625" style="1"/>
    <col min="25" max="25" width="10.5703125" style="1" bestFit="1" customWidth="1"/>
    <col min="26" max="16384" width="9.28515625" style="1"/>
  </cols>
  <sheetData>
    <row r="1" spans="1:23" ht="14.25" customHeight="1" x14ac:dyDescent="0.2">
      <c r="A1" s="205" t="s">
        <v>104</v>
      </c>
      <c r="B1" s="205"/>
      <c r="C1" s="205"/>
      <c r="D1" s="205"/>
      <c r="E1" s="205"/>
      <c r="F1" s="205"/>
      <c r="G1" s="205"/>
      <c r="H1" s="205"/>
      <c r="I1" s="205"/>
      <c r="J1" s="34"/>
      <c r="K1" s="34"/>
    </row>
    <row r="2" spans="1:23" ht="12.75" customHeight="1" x14ac:dyDescent="0.2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T2" s="204" t="s">
        <v>147</v>
      </c>
      <c r="U2" s="204"/>
      <c r="W2" s="37" t="s">
        <v>144</v>
      </c>
    </row>
    <row r="3" spans="1:23" ht="35.25" customHeight="1" x14ac:dyDescent="0.2">
      <c r="A3" s="47" t="s">
        <v>0</v>
      </c>
      <c r="B3" s="47" t="s">
        <v>1</v>
      </c>
      <c r="C3" s="47" t="s">
        <v>64</v>
      </c>
      <c r="D3" s="47" t="s">
        <v>70</v>
      </c>
      <c r="E3" s="47" t="s">
        <v>2</v>
      </c>
      <c r="F3" s="47" t="s">
        <v>3</v>
      </c>
      <c r="G3" s="47" t="s">
        <v>4</v>
      </c>
      <c r="H3" s="47" t="s">
        <v>5</v>
      </c>
      <c r="I3" s="47" t="s">
        <v>6</v>
      </c>
      <c r="J3" s="196" t="s">
        <v>7</v>
      </c>
      <c r="K3" s="196"/>
      <c r="M3" s="1" t="s">
        <v>122</v>
      </c>
      <c r="S3" s="46" t="s">
        <v>149</v>
      </c>
      <c r="T3" s="46" t="s">
        <v>148</v>
      </c>
      <c r="U3" s="46" t="s">
        <v>150</v>
      </c>
      <c r="V3" s="46"/>
      <c r="W3" s="37" t="s">
        <v>146</v>
      </c>
    </row>
    <row r="4" spans="1:23" x14ac:dyDescent="0.2">
      <c r="A4" s="2">
        <v>1</v>
      </c>
      <c r="B4" s="3" t="s">
        <v>8</v>
      </c>
      <c r="C4" s="36">
        <v>19500</v>
      </c>
      <c r="D4" s="2"/>
      <c r="E4" s="4">
        <v>300</v>
      </c>
      <c r="F4" s="5">
        <v>0.08</v>
      </c>
      <c r="G4" s="24">
        <f>E4*F4+E4</f>
        <v>324</v>
      </c>
      <c r="H4" s="24">
        <f>E4*D4</f>
        <v>0</v>
      </c>
      <c r="I4" s="24">
        <f>G4*D4</f>
        <v>0</v>
      </c>
      <c r="J4" s="6" t="s">
        <v>100</v>
      </c>
      <c r="K4" s="51" t="s">
        <v>52</v>
      </c>
      <c r="L4" s="43"/>
      <c r="M4" s="27" t="s">
        <v>28</v>
      </c>
    </row>
    <row r="5" spans="1:23" x14ac:dyDescent="0.2">
      <c r="A5" s="2">
        <f>A4+1</f>
        <v>2</v>
      </c>
      <c r="B5" s="3" t="s">
        <v>9</v>
      </c>
      <c r="C5" s="36">
        <v>500</v>
      </c>
      <c r="D5" s="7"/>
      <c r="E5" s="8">
        <v>300</v>
      </c>
      <c r="F5" s="9">
        <v>0.08</v>
      </c>
      <c r="G5" s="25">
        <f t="shared" ref="G5:G23" si="0">E5*F5+E5</f>
        <v>324</v>
      </c>
      <c r="H5" s="25">
        <f t="shared" ref="H5:H21" si="1">E5*D5</f>
        <v>0</v>
      </c>
      <c r="I5" s="25">
        <f t="shared" ref="I5:I23" si="2">G5*D5</f>
        <v>0</v>
      </c>
      <c r="J5" s="6" t="s">
        <v>100</v>
      </c>
      <c r="K5" s="52" t="s">
        <v>53</v>
      </c>
      <c r="L5" s="43"/>
      <c r="M5" s="27" t="s">
        <v>94</v>
      </c>
    </row>
    <row r="6" spans="1:23" x14ac:dyDescent="0.2">
      <c r="A6" s="2">
        <f t="shared" ref="A6:A27" si="3">A5+1</f>
        <v>3</v>
      </c>
      <c r="B6" s="3" t="s">
        <v>10</v>
      </c>
      <c r="C6" s="36">
        <v>1000</v>
      </c>
      <c r="D6" s="7"/>
      <c r="E6" s="8">
        <v>300</v>
      </c>
      <c r="F6" s="9">
        <v>0.08</v>
      </c>
      <c r="G6" s="25">
        <f t="shared" si="0"/>
        <v>324</v>
      </c>
      <c r="H6" s="25">
        <f t="shared" si="1"/>
        <v>0</v>
      </c>
      <c r="I6" s="25">
        <f t="shared" si="2"/>
        <v>0</v>
      </c>
      <c r="J6" s="6" t="s">
        <v>100</v>
      </c>
      <c r="K6" s="52" t="s">
        <v>54</v>
      </c>
      <c r="L6" s="43"/>
      <c r="M6" s="27" t="s">
        <v>94</v>
      </c>
    </row>
    <row r="7" spans="1:23" ht="12.75" customHeight="1" x14ac:dyDescent="0.2">
      <c r="A7" s="2">
        <f t="shared" si="3"/>
        <v>4</v>
      </c>
      <c r="B7" s="3" t="s">
        <v>11</v>
      </c>
      <c r="C7" s="36">
        <v>110</v>
      </c>
      <c r="D7" s="7"/>
      <c r="E7" s="8">
        <v>3840</v>
      </c>
      <c r="F7" s="9">
        <v>0.08</v>
      </c>
      <c r="G7" s="25">
        <f t="shared" si="0"/>
        <v>4147.2</v>
      </c>
      <c r="H7" s="25">
        <f t="shared" si="1"/>
        <v>0</v>
      </c>
      <c r="I7" s="25">
        <f t="shared" si="2"/>
        <v>0</v>
      </c>
      <c r="J7" s="50" t="s">
        <v>98</v>
      </c>
      <c r="K7" s="53">
        <v>98200</v>
      </c>
      <c r="L7" s="43"/>
      <c r="M7" s="23" t="s">
        <v>39</v>
      </c>
      <c r="N7" s="29" t="s">
        <v>96</v>
      </c>
    </row>
    <row r="8" spans="1:23" x14ac:dyDescent="0.2">
      <c r="A8" s="2">
        <f t="shared" si="3"/>
        <v>5</v>
      </c>
      <c r="B8" s="3" t="s">
        <v>12</v>
      </c>
      <c r="C8" s="36">
        <v>650</v>
      </c>
      <c r="D8" s="7"/>
      <c r="E8" s="8">
        <v>400</v>
      </c>
      <c r="F8" s="9">
        <v>0.08</v>
      </c>
      <c r="G8" s="25">
        <f t="shared" si="0"/>
        <v>432</v>
      </c>
      <c r="H8" s="25">
        <f t="shared" si="1"/>
        <v>0</v>
      </c>
      <c r="I8" s="25">
        <f t="shared" si="2"/>
        <v>0</v>
      </c>
      <c r="J8" s="6" t="s">
        <v>100</v>
      </c>
      <c r="K8" s="52">
        <v>37210</v>
      </c>
      <c r="L8" s="43"/>
      <c r="M8" s="59" t="s">
        <v>34</v>
      </c>
      <c r="O8" s="37">
        <f>2*365</f>
        <v>730</v>
      </c>
      <c r="Q8" s="37">
        <v>25</v>
      </c>
    </row>
    <row r="9" spans="1:23" x14ac:dyDescent="0.2">
      <c r="A9" s="2">
        <f t="shared" si="3"/>
        <v>6</v>
      </c>
      <c r="B9" s="3" t="s">
        <v>13</v>
      </c>
      <c r="C9" s="36">
        <v>5600</v>
      </c>
      <c r="D9" s="7"/>
      <c r="E9" s="8">
        <v>230</v>
      </c>
      <c r="F9" s="9">
        <v>0.08</v>
      </c>
      <c r="G9" s="25">
        <f t="shared" si="0"/>
        <v>248.4</v>
      </c>
      <c r="H9" s="25">
        <f t="shared" si="1"/>
        <v>0</v>
      </c>
      <c r="I9" s="25">
        <f t="shared" si="2"/>
        <v>0</v>
      </c>
      <c r="J9" s="6" t="s">
        <v>100</v>
      </c>
      <c r="K9" s="52" t="s">
        <v>55</v>
      </c>
      <c r="L9" s="43"/>
      <c r="M9" s="59" t="s">
        <v>34</v>
      </c>
      <c r="O9" s="37">
        <f t="shared" ref="O9:O24" si="4">2*365</f>
        <v>730</v>
      </c>
      <c r="Q9" s="37">
        <v>55</v>
      </c>
    </row>
    <row r="10" spans="1:23" x14ac:dyDescent="0.2">
      <c r="A10" s="2">
        <f t="shared" si="3"/>
        <v>7</v>
      </c>
      <c r="B10" s="3" t="s">
        <v>14</v>
      </c>
      <c r="C10" s="36">
        <v>6672</v>
      </c>
      <c r="D10" s="7"/>
      <c r="E10" s="8">
        <v>230</v>
      </c>
      <c r="F10" s="9">
        <v>0.08</v>
      </c>
      <c r="G10" s="25">
        <f t="shared" si="0"/>
        <v>248.4</v>
      </c>
      <c r="H10" s="25">
        <f t="shared" si="1"/>
        <v>0</v>
      </c>
      <c r="I10" s="25">
        <f t="shared" si="2"/>
        <v>0</v>
      </c>
      <c r="J10" s="6" t="s">
        <v>100</v>
      </c>
      <c r="K10" s="52">
        <v>33880</v>
      </c>
      <c r="L10" s="43"/>
      <c r="M10" s="59" t="s">
        <v>34</v>
      </c>
      <c r="O10" s="37">
        <f t="shared" si="4"/>
        <v>730</v>
      </c>
      <c r="Q10" s="37">
        <v>30</v>
      </c>
    </row>
    <row r="11" spans="1:23" x14ac:dyDescent="0.2">
      <c r="A11" s="2">
        <f t="shared" si="3"/>
        <v>8</v>
      </c>
      <c r="B11" s="3" t="s">
        <v>15</v>
      </c>
      <c r="C11" s="36">
        <v>1080</v>
      </c>
      <c r="D11" s="7"/>
      <c r="E11" s="11">
        <v>300</v>
      </c>
      <c r="F11" s="9">
        <v>0.08</v>
      </c>
      <c r="G11" s="25">
        <f t="shared" si="0"/>
        <v>324</v>
      </c>
      <c r="H11" s="25">
        <f>E11*D11</f>
        <v>0</v>
      </c>
      <c r="I11" s="25">
        <f t="shared" si="2"/>
        <v>0</v>
      </c>
      <c r="J11" s="6" t="s">
        <v>100</v>
      </c>
      <c r="K11" s="52">
        <v>33600</v>
      </c>
      <c r="L11" s="43"/>
      <c r="M11" s="59" t="s">
        <v>34</v>
      </c>
      <c r="O11" s="37">
        <f t="shared" si="4"/>
        <v>730</v>
      </c>
      <c r="Q11" s="37">
        <v>25</v>
      </c>
    </row>
    <row r="12" spans="1:23" x14ac:dyDescent="0.2">
      <c r="A12" s="2">
        <f t="shared" si="3"/>
        <v>9</v>
      </c>
      <c r="B12" s="12" t="s">
        <v>16</v>
      </c>
      <c r="C12" s="15">
        <v>7740</v>
      </c>
      <c r="D12" s="13"/>
      <c r="E12" s="11">
        <v>600</v>
      </c>
      <c r="F12" s="9">
        <v>0.08</v>
      </c>
      <c r="G12" s="25">
        <f t="shared" si="0"/>
        <v>648</v>
      </c>
      <c r="H12" s="25">
        <f t="shared" si="1"/>
        <v>0</v>
      </c>
      <c r="I12" s="25">
        <f t="shared" si="2"/>
        <v>0</v>
      </c>
      <c r="J12" s="6" t="s">
        <v>100</v>
      </c>
      <c r="K12" s="53">
        <v>34330</v>
      </c>
      <c r="L12" s="43"/>
      <c r="M12" s="20" t="s">
        <v>37</v>
      </c>
    </row>
    <row r="13" spans="1:23" x14ac:dyDescent="0.2">
      <c r="A13" s="2">
        <f t="shared" si="3"/>
        <v>10</v>
      </c>
      <c r="B13" s="12" t="s">
        <v>17</v>
      </c>
      <c r="C13" s="15">
        <v>9684</v>
      </c>
      <c r="D13" s="13"/>
      <c r="E13" s="11">
        <v>280</v>
      </c>
      <c r="F13" s="9">
        <v>0.08</v>
      </c>
      <c r="G13" s="25">
        <f t="shared" si="0"/>
        <v>302.39999999999998</v>
      </c>
      <c r="H13" s="25">
        <f t="shared" si="1"/>
        <v>0</v>
      </c>
      <c r="I13" s="25">
        <f t="shared" si="2"/>
        <v>0</v>
      </c>
      <c r="J13" s="6" t="s">
        <v>100</v>
      </c>
      <c r="K13" s="52">
        <v>37200</v>
      </c>
      <c r="L13" s="43"/>
      <c r="M13" s="59" t="s">
        <v>34</v>
      </c>
      <c r="O13" s="37">
        <f t="shared" si="4"/>
        <v>730</v>
      </c>
      <c r="Q13" s="37">
        <v>25</v>
      </c>
    </row>
    <row r="14" spans="1:23" x14ac:dyDescent="0.2">
      <c r="A14" s="2">
        <f t="shared" si="3"/>
        <v>11</v>
      </c>
      <c r="B14" s="12" t="s">
        <v>18</v>
      </c>
      <c r="C14" s="15">
        <v>21616</v>
      </c>
      <c r="D14" s="13"/>
      <c r="E14" s="11">
        <v>200</v>
      </c>
      <c r="F14" s="9">
        <v>0.08</v>
      </c>
      <c r="G14" s="25">
        <f t="shared" si="0"/>
        <v>216</v>
      </c>
      <c r="H14" s="25">
        <f t="shared" si="1"/>
        <v>0</v>
      </c>
      <c r="I14" s="25">
        <f t="shared" si="2"/>
        <v>0</v>
      </c>
      <c r="J14" s="6" t="s">
        <v>100</v>
      </c>
      <c r="K14" s="52" t="s">
        <v>110</v>
      </c>
      <c r="L14" s="43"/>
      <c r="M14" s="59" t="s">
        <v>34</v>
      </c>
      <c r="O14" s="37">
        <f t="shared" si="4"/>
        <v>730</v>
      </c>
      <c r="Q14" s="37">
        <v>55</v>
      </c>
    </row>
    <row r="15" spans="1:23" x14ac:dyDescent="0.2">
      <c r="A15" s="2">
        <f t="shared" si="3"/>
        <v>12</v>
      </c>
      <c r="B15" s="12" t="s">
        <v>19</v>
      </c>
      <c r="C15" s="15">
        <v>130</v>
      </c>
      <c r="D15" s="13"/>
      <c r="E15" s="11">
        <v>300</v>
      </c>
      <c r="F15" s="9">
        <v>0.08</v>
      </c>
      <c r="G15" s="25">
        <f t="shared" si="0"/>
        <v>324</v>
      </c>
      <c r="H15" s="25">
        <f t="shared" si="1"/>
        <v>0</v>
      </c>
      <c r="I15" s="25">
        <f t="shared" si="2"/>
        <v>0</v>
      </c>
      <c r="J15" s="6" t="s">
        <v>100</v>
      </c>
      <c r="K15" s="52">
        <v>33830</v>
      </c>
      <c r="L15" s="43"/>
      <c r="M15" s="59" t="s">
        <v>34</v>
      </c>
      <c r="O15" s="37">
        <f t="shared" si="4"/>
        <v>730</v>
      </c>
      <c r="Q15" s="37">
        <v>55</v>
      </c>
      <c r="R15" s="37" t="s">
        <v>145</v>
      </c>
      <c r="S15" s="64">
        <f>C15/3</f>
        <v>43.333333333333336</v>
      </c>
      <c r="T15" s="35">
        <f>28*2</f>
        <v>56</v>
      </c>
      <c r="U15" s="63">
        <f>365/56</f>
        <v>6.5178571428571432</v>
      </c>
      <c r="V15" s="63"/>
      <c r="W15" s="37">
        <v>14</v>
      </c>
    </row>
    <row r="16" spans="1:23" x14ac:dyDescent="0.2">
      <c r="A16" s="2">
        <f t="shared" si="3"/>
        <v>13</v>
      </c>
      <c r="B16" s="12" t="s">
        <v>20</v>
      </c>
      <c r="C16" s="15">
        <v>150</v>
      </c>
      <c r="D16" s="13"/>
      <c r="E16" s="11">
        <v>300</v>
      </c>
      <c r="F16" s="9">
        <v>0.08</v>
      </c>
      <c r="G16" s="25">
        <f t="shared" si="0"/>
        <v>324</v>
      </c>
      <c r="H16" s="25">
        <f t="shared" si="1"/>
        <v>0</v>
      </c>
      <c r="I16" s="25">
        <f t="shared" si="2"/>
        <v>0</v>
      </c>
      <c r="J16" s="6" t="s">
        <v>100</v>
      </c>
      <c r="K16" s="53">
        <v>33800</v>
      </c>
      <c r="L16" s="43"/>
      <c r="M16" s="59" t="s">
        <v>34</v>
      </c>
      <c r="O16" s="37">
        <f t="shared" si="4"/>
        <v>730</v>
      </c>
      <c r="Q16" s="37">
        <v>30</v>
      </c>
    </row>
    <row r="17" spans="1:35" x14ac:dyDescent="0.2">
      <c r="A17" s="2">
        <f t="shared" si="3"/>
        <v>14</v>
      </c>
      <c r="B17" s="12" t="s">
        <v>66</v>
      </c>
      <c r="C17" s="13">
        <v>180</v>
      </c>
      <c r="D17" s="15"/>
      <c r="E17" s="16">
        <v>220</v>
      </c>
      <c r="F17" s="9">
        <v>0.08</v>
      </c>
      <c r="G17" s="25">
        <f t="shared" si="0"/>
        <v>237.6</v>
      </c>
      <c r="H17" s="25">
        <f t="shared" si="1"/>
        <v>0</v>
      </c>
      <c r="I17" s="25">
        <f t="shared" si="2"/>
        <v>0</v>
      </c>
      <c r="J17" s="6" t="s">
        <v>100</v>
      </c>
      <c r="K17" s="53">
        <v>33540</v>
      </c>
      <c r="L17" s="43"/>
      <c r="M17" s="59" t="s">
        <v>34</v>
      </c>
      <c r="O17" s="37">
        <f t="shared" si="4"/>
        <v>730</v>
      </c>
      <c r="Q17" s="37">
        <v>35</v>
      </c>
    </row>
    <row r="18" spans="1:35" x14ac:dyDescent="0.2">
      <c r="A18" s="2">
        <f t="shared" si="3"/>
        <v>15</v>
      </c>
      <c r="B18" s="17" t="s">
        <v>67</v>
      </c>
      <c r="C18" s="13">
        <v>132</v>
      </c>
      <c r="D18" s="15"/>
      <c r="E18" s="16">
        <v>220</v>
      </c>
      <c r="F18" s="9">
        <v>0.08</v>
      </c>
      <c r="G18" s="25">
        <f t="shared" si="0"/>
        <v>237.6</v>
      </c>
      <c r="H18" s="25">
        <f t="shared" si="1"/>
        <v>0</v>
      </c>
      <c r="I18" s="25">
        <f t="shared" si="2"/>
        <v>0</v>
      </c>
      <c r="J18" s="6" t="s">
        <v>100</v>
      </c>
      <c r="K18" s="53">
        <v>33520</v>
      </c>
      <c r="L18" s="43"/>
      <c r="M18" s="59" t="s">
        <v>34</v>
      </c>
      <c r="O18" s="37">
        <f t="shared" si="4"/>
        <v>730</v>
      </c>
      <c r="Q18" s="37">
        <v>25</v>
      </c>
    </row>
    <row r="19" spans="1:35" x14ac:dyDescent="0.2">
      <c r="A19" s="2">
        <f t="shared" si="3"/>
        <v>16</v>
      </c>
      <c r="B19" s="12" t="s">
        <v>68</v>
      </c>
      <c r="C19" s="13">
        <v>108</v>
      </c>
      <c r="D19" s="15"/>
      <c r="E19" s="16">
        <v>220</v>
      </c>
      <c r="F19" s="9">
        <v>0.08</v>
      </c>
      <c r="G19" s="25">
        <f t="shared" si="0"/>
        <v>237.6</v>
      </c>
      <c r="H19" s="25">
        <f t="shared" si="1"/>
        <v>0</v>
      </c>
      <c r="I19" s="25">
        <f t="shared" si="2"/>
        <v>0</v>
      </c>
      <c r="J19" s="6" t="s">
        <v>100</v>
      </c>
      <c r="K19" s="53">
        <v>33510</v>
      </c>
      <c r="L19" s="43"/>
      <c r="M19" s="59" t="s">
        <v>34</v>
      </c>
      <c r="O19" s="37">
        <f t="shared" si="4"/>
        <v>730</v>
      </c>
      <c r="Q19" s="37">
        <v>55</v>
      </c>
    </row>
    <row r="20" spans="1:35" x14ac:dyDescent="0.2">
      <c r="A20" s="2">
        <f t="shared" si="3"/>
        <v>17</v>
      </c>
      <c r="B20" s="12" t="s">
        <v>71</v>
      </c>
      <c r="C20" s="13">
        <v>132</v>
      </c>
      <c r="D20" s="15"/>
      <c r="E20" s="16">
        <v>220</v>
      </c>
      <c r="F20" s="9">
        <v>0.08</v>
      </c>
      <c r="G20" s="25">
        <f t="shared" si="0"/>
        <v>237.6</v>
      </c>
      <c r="H20" s="25">
        <f t="shared" si="1"/>
        <v>0</v>
      </c>
      <c r="I20" s="25">
        <f t="shared" si="2"/>
        <v>0</v>
      </c>
      <c r="J20" s="6" t="s">
        <v>100</v>
      </c>
      <c r="K20" s="53">
        <v>33550</v>
      </c>
      <c r="L20" s="43"/>
      <c r="M20" s="59" t="s">
        <v>34</v>
      </c>
      <c r="O20" s="37">
        <f t="shared" si="4"/>
        <v>730</v>
      </c>
      <c r="Q20" s="37">
        <v>20</v>
      </c>
    </row>
    <row r="21" spans="1:35" x14ac:dyDescent="0.2">
      <c r="A21" s="2">
        <f t="shared" si="3"/>
        <v>18</v>
      </c>
      <c r="B21" s="14" t="s">
        <v>65</v>
      </c>
      <c r="C21" s="13">
        <v>480</v>
      </c>
      <c r="D21" s="15"/>
      <c r="E21" s="16">
        <v>220</v>
      </c>
      <c r="F21" s="9">
        <v>0.08</v>
      </c>
      <c r="G21" s="25">
        <f t="shared" si="0"/>
        <v>237.6</v>
      </c>
      <c r="H21" s="25">
        <f t="shared" si="1"/>
        <v>0</v>
      </c>
      <c r="I21" s="25">
        <f t="shared" si="2"/>
        <v>0</v>
      </c>
      <c r="J21" s="6" t="s">
        <v>100</v>
      </c>
      <c r="K21" s="54">
        <v>33530</v>
      </c>
      <c r="L21" s="43"/>
      <c r="M21" s="59" t="s">
        <v>34</v>
      </c>
      <c r="O21" s="37">
        <f t="shared" si="4"/>
        <v>730</v>
      </c>
      <c r="Q21" s="37">
        <v>25</v>
      </c>
    </row>
    <row r="22" spans="1:35" x14ac:dyDescent="0.2">
      <c r="A22" s="2">
        <f t="shared" si="3"/>
        <v>19</v>
      </c>
      <c r="B22" s="14" t="s">
        <v>41</v>
      </c>
      <c r="C22" s="13">
        <v>504</v>
      </c>
      <c r="D22" s="15"/>
      <c r="E22" s="16">
        <v>220</v>
      </c>
      <c r="F22" s="9">
        <v>0.08</v>
      </c>
      <c r="G22" s="25">
        <f t="shared" si="0"/>
        <v>237.6</v>
      </c>
      <c r="H22" s="25">
        <f>E22*D22</f>
        <v>0</v>
      </c>
      <c r="I22" s="25">
        <f t="shared" si="2"/>
        <v>0</v>
      </c>
      <c r="J22" s="6" t="s">
        <v>100</v>
      </c>
      <c r="K22" s="54">
        <v>33560</v>
      </c>
      <c r="L22" s="43"/>
      <c r="M22" s="59" t="s">
        <v>34</v>
      </c>
      <c r="O22" s="37">
        <f t="shared" si="4"/>
        <v>730</v>
      </c>
      <c r="Q22" s="37">
        <v>20</v>
      </c>
    </row>
    <row r="23" spans="1:35" x14ac:dyDescent="0.2">
      <c r="A23" s="2">
        <f t="shared" si="3"/>
        <v>20</v>
      </c>
      <c r="B23" s="14" t="s">
        <v>42</v>
      </c>
      <c r="C23" s="13">
        <v>208</v>
      </c>
      <c r="D23" s="15"/>
      <c r="E23" s="16">
        <v>450</v>
      </c>
      <c r="F23" s="9">
        <v>0.08</v>
      </c>
      <c r="G23" s="25">
        <f t="shared" si="0"/>
        <v>486</v>
      </c>
      <c r="H23" s="25">
        <f>E23*D23</f>
        <v>0</v>
      </c>
      <c r="I23" s="25">
        <f t="shared" si="2"/>
        <v>0</v>
      </c>
      <c r="J23" s="6" t="s">
        <v>100</v>
      </c>
      <c r="K23" s="54" t="s">
        <v>43</v>
      </c>
      <c r="L23" s="43"/>
      <c r="M23" s="1" t="s">
        <v>96</v>
      </c>
    </row>
    <row r="24" spans="1:35" x14ac:dyDescent="0.2">
      <c r="A24" s="2">
        <f t="shared" si="3"/>
        <v>21</v>
      </c>
      <c r="B24" s="38" t="s">
        <v>105</v>
      </c>
      <c r="C24" s="44">
        <v>1452</v>
      </c>
      <c r="D24" s="15"/>
      <c r="E24" s="16"/>
      <c r="F24" s="9">
        <v>0.08</v>
      </c>
      <c r="G24" s="25">
        <f>E24*F24+E24</f>
        <v>0</v>
      </c>
      <c r="H24" s="25">
        <f>E24*D24</f>
        <v>0</v>
      </c>
      <c r="I24" s="25">
        <f>G24*D24</f>
        <v>0</v>
      </c>
      <c r="J24" s="6" t="s">
        <v>100</v>
      </c>
      <c r="K24" s="55">
        <v>33000</v>
      </c>
      <c r="L24" s="43"/>
      <c r="M24" s="59" t="s">
        <v>34</v>
      </c>
      <c r="O24" s="37">
        <f t="shared" si="4"/>
        <v>730</v>
      </c>
      <c r="Q24" s="37">
        <v>45</v>
      </c>
    </row>
    <row r="25" spans="1:35" x14ac:dyDescent="0.2">
      <c r="A25" s="2">
        <f t="shared" si="3"/>
        <v>22</v>
      </c>
      <c r="B25" s="38" t="s">
        <v>106</v>
      </c>
      <c r="C25" s="44">
        <v>550</v>
      </c>
      <c r="D25" s="15"/>
      <c r="E25" s="16"/>
      <c r="F25" s="9">
        <v>0.08</v>
      </c>
      <c r="G25" s="25">
        <f>E25*F25+E25</f>
        <v>0</v>
      </c>
      <c r="H25" s="25">
        <f>E25*D25</f>
        <v>0</v>
      </c>
      <c r="I25" s="25">
        <f>G25*D25</f>
        <v>0</v>
      </c>
      <c r="J25" s="6" t="s">
        <v>100</v>
      </c>
      <c r="K25" s="56" t="s">
        <v>112</v>
      </c>
      <c r="M25" s="27" t="s">
        <v>114</v>
      </c>
      <c r="Q25" s="37">
        <f>SUM(Q8:Q24)</f>
        <v>525</v>
      </c>
      <c r="R25" s="1" t="s">
        <v>126</v>
      </c>
      <c r="W25" s="1" t="s">
        <v>131</v>
      </c>
      <c r="X25" s="1" t="s">
        <v>132</v>
      </c>
      <c r="Y25" s="37" t="s">
        <v>133</v>
      </c>
      <c r="Z25" s="1" t="s">
        <v>135</v>
      </c>
      <c r="AA25" s="1" t="s">
        <v>134</v>
      </c>
      <c r="AE25" s="1" t="s">
        <v>141</v>
      </c>
      <c r="AF25" s="1" t="s">
        <v>142</v>
      </c>
      <c r="AG25" s="37" t="s">
        <v>142</v>
      </c>
      <c r="AH25" s="1" t="s">
        <v>135</v>
      </c>
      <c r="AI25" s="1" t="s">
        <v>134</v>
      </c>
    </row>
    <row r="26" spans="1:35" ht="25.5" x14ac:dyDescent="0.2">
      <c r="A26" s="2">
        <f t="shared" si="3"/>
        <v>23</v>
      </c>
      <c r="B26" s="41" t="s">
        <v>107</v>
      </c>
      <c r="C26" s="39" t="s">
        <v>108</v>
      </c>
      <c r="D26" s="36"/>
      <c r="E26" s="40"/>
      <c r="F26" s="9"/>
      <c r="G26" s="25"/>
      <c r="H26" s="25"/>
      <c r="I26" s="25"/>
      <c r="J26" s="10"/>
      <c r="K26" s="6"/>
      <c r="N26" s="37" t="s">
        <v>124</v>
      </c>
      <c r="O26" s="37">
        <f>SUM(O8:O25)</f>
        <v>10950</v>
      </c>
      <c r="P26" s="37"/>
      <c r="Q26" s="37">
        <f>Q25*365</f>
        <v>191625</v>
      </c>
      <c r="R26" s="42" t="s">
        <v>127</v>
      </c>
      <c r="Y26" s="32" t="s">
        <v>136</v>
      </c>
      <c r="Z26" s="42" t="s">
        <v>137</v>
      </c>
      <c r="AG26" s="32" t="s">
        <v>143</v>
      </c>
      <c r="AH26" s="42" t="s">
        <v>137</v>
      </c>
    </row>
    <row r="27" spans="1:35" s="37" customFormat="1" ht="15" customHeight="1" x14ac:dyDescent="0.25">
      <c r="A27" s="2">
        <f t="shared" si="3"/>
        <v>24</v>
      </c>
      <c r="B27" s="207" t="s">
        <v>109</v>
      </c>
      <c r="C27" s="208"/>
      <c r="D27" s="208"/>
      <c r="E27" s="208"/>
      <c r="F27" s="208"/>
      <c r="G27" s="208"/>
      <c r="H27" s="208"/>
      <c r="I27" s="208"/>
      <c r="J27" s="208"/>
      <c r="K27" s="209"/>
      <c r="N27" s="37" t="s">
        <v>125</v>
      </c>
      <c r="O27" s="37">
        <f>O26*3</f>
        <v>32850</v>
      </c>
      <c r="Q27" s="37">
        <f>Q26/1000</f>
        <v>191.625</v>
      </c>
      <c r="R27" s="42" t="s">
        <v>128</v>
      </c>
      <c r="Y27" s="37">
        <f>365*0.22</f>
        <v>80.3</v>
      </c>
      <c r="Z27" s="42" t="s">
        <v>138</v>
      </c>
      <c r="AG27" s="37">
        <f>365*0.11</f>
        <v>40.15</v>
      </c>
      <c r="AH27" s="42" t="s">
        <v>138</v>
      </c>
    </row>
    <row r="28" spans="1:35" ht="15" customHeight="1" x14ac:dyDescent="0.2">
      <c r="A28" s="202" t="s">
        <v>69</v>
      </c>
      <c r="B28" s="203"/>
      <c r="C28" s="203"/>
      <c r="D28" s="203"/>
      <c r="E28" s="18"/>
      <c r="F28" s="18"/>
      <c r="G28" s="26"/>
      <c r="H28" s="26"/>
      <c r="I28" s="26"/>
      <c r="J28" s="19"/>
      <c r="K28" s="6"/>
      <c r="Q28" s="37" t="s">
        <v>129</v>
      </c>
      <c r="Y28" s="63">
        <f>Y27/12</f>
        <v>6.6916666666666664</v>
      </c>
      <c r="Z28" s="1" t="s">
        <v>139</v>
      </c>
      <c r="AG28" s="63">
        <f>AG27/12</f>
        <v>3.3458333333333332</v>
      </c>
      <c r="AH28" s="1" t="s">
        <v>139</v>
      </c>
    </row>
    <row r="29" spans="1:35" ht="15" customHeight="1" x14ac:dyDescent="0.2">
      <c r="A29" s="48"/>
      <c r="B29" s="49"/>
      <c r="C29" s="49"/>
      <c r="D29" s="49"/>
      <c r="E29" s="18"/>
      <c r="F29" s="18"/>
      <c r="G29" s="26"/>
      <c r="H29" s="26"/>
      <c r="I29" s="26"/>
      <c r="J29" s="19"/>
      <c r="K29" s="6"/>
      <c r="Y29" s="1">
        <f>Y28*3</f>
        <v>20.074999999999999</v>
      </c>
      <c r="Z29" s="1" t="s">
        <v>140</v>
      </c>
      <c r="AG29" s="1">
        <f>AG28*3</f>
        <v>10.0375</v>
      </c>
      <c r="AH29" s="1" t="s">
        <v>140</v>
      </c>
    </row>
    <row r="30" spans="1:35" x14ac:dyDescent="0.2">
      <c r="A30" s="2">
        <f>A27+1</f>
        <v>25</v>
      </c>
      <c r="B30" s="27" t="s">
        <v>29</v>
      </c>
      <c r="C30" s="27"/>
      <c r="D30" s="6">
        <f>13*3</f>
        <v>39</v>
      </c>
      <c r="E30" s="22">
        <v>140</v>
      </c>
      <c r="F30" s="5">
        <v>0.23</v>
      </c>
      <c r="G30" s="24">
        <f t="shared" ref="G30:G73" si="5">E30*F30+E30</f>
        <v>172.2</v>
      </c>
      <c r="H30" s="24">
        <f t="shared" ref="H30:H73" si="6">E30*D30</f>
        <v>5460</v>
      </c>
      <c r="I30" s="24">
        <f t="shared" ref="I30:I73" si="7">G30*D30</f>
        <v>6715.7999999999993</v>
      </c>
      <c r="J30" s="56" t="s">
        <v>83</v>
      </c>
      <c r="K30" s="6" t="s">
        <v>100</v>
      </c>
      <c r="Q30" s="37">
        <f>191/60</f>
        <v>3.1833333333333331</v>
      </c>
      <c r="R30" s="1" t="s">
        <v>130</v>
      </c>
    </row>
    <row r="31" spans="1:35" x14ac:dyDescent="0.2">
      <c r="A31" s="2">
        <f>A30+1</f>
        <v>26</v>
      </c>
      <c r="B31" s="27" t="s">
        <v>85</v>
      </c>
      <c r="C31" s="27"/>
      <c r="D31" s="6">
        <f>25*3</f>
        <v>75</v>
      </c>
      <c r="E31" s="22">
        <v>150</v>
      </c>
      <c r="F31" s="5">
        <v>0.08</v>
      </c>
      <c r="G31" s="24">
        <f t="shared" si="5"/>
        <v>162</v>
      </c>
      <c r="H31" s="24">
        <f t="shared" si="6"/>
        <v>11250</v>
      </c>
      <c r="I31" s="24">
        <f t="shared" si="7"/>
        <v>12150</v>
      </c>
      <c r="J31" s="56" t="s">
        <v>84</v>
      </c>
      <c r="K31" s="6" t="s">
        <v>100</v>
      </c>
    </row>
    <row r="32" spans="1:35" x14ac:dyDescent="0.2">
      <c r="A32" s="2">
        <f t="shared" ref="A32:A73" si="8">A31+1</f>
        <v>27</v>
      </c>
      <c r="B32" s="27" t="s">
        <v>86</v>
      </c>
      <c r="C32" s="27"/>
      <c r="D32" s="6">
        <f>80*3</f>
        <v>240</v>
      </c>
      <c r="E32" s="22">
        <v>120</v>
      </c>
      <c r="F32" s="5">
        <v>0.08</v>
      </c>
      <c r="G32" s="24">
        <f t="shared" si="5"/>
        <v>129.6</v>
      </c>
      <c r="H32" s="24">
        <f t="shared" si="6"/>
        <v>28800</v>
      </c>
      <c r="I32" s="24">
        <f t="shared" si="7"/>
        <v>31104</v>
      </c>
      <c r="J32" s="56" t="s">
        <v>49</v>
      </c>
      <c r="K32" s="6" t="s">
        <v>100</v>
      </c>
    </row>
    <row r="33" spans="1:13" x14ac:dyDescent="0.2">
      <c r="A33" s="2">
        <f t="shared" si="8"/>
        <v>28</v>
      </c>
      <c r="B33" s="27" t="s">
        <v>88</v>
      </c>
      <c r="C33" s="27"/>
      <c r="D33" s="6">
        <f>1*3</f>
        <v>3</v>
      </c>
      <c r="E33" s="22">
        <v>70</v>
      </c>
      <c r="F33" s="5">
        <v>0.08</v>
      </c>
      <c r="G33" s="24">
        <f t="shared" si="5"/>
        <v>75.599999999999994</v>
      </c>
      <c r="H33" s="24">
        <f t="shared" si="6"/>
        <v>210</v>
      </c>
      <c r="I33" s="24">
        <f t="shared" si="7"/>
        <v>226.79999999999998</v>
      </c>
      <c r="J33" s="56" t="s">
        <v>87</v>
      </c>
      <c r="K33" s="6" t="s">
        <v>100</v>
      </c>
    </row>
    <row r="34" spans="1:13" x14ac:dyDescent="0.2">
      <c r="A34" s="2">
        <f t="shared" si="8"/>
        <v>29</v>
      </c>
      <c r="B34" s="27" t="s">
        <v>90</v>
      </c>
      <c r="C34" s="27"/>
      <c r="D34" s="6">
        <f>4*3</f>
        <v>12</v>
      </c>
      <c r="E34" s="22">
        <v>65</v>
      </c>
      <c r="F34" s="5">
        <v>0.08</v>
      </c>
      <c r="G34" s="24">
        <f t="shared" si="5"/>
        <v>70.2</v>
      </c>
      <c r="H34" s="24">
        <f t="shared" si="6"/>
        <v>780</v>
      </c>
      <c r="I34" s="24">
        <f t="shared" si="7"/>
        <v>842.40000000000009</v>
      </c>
      <c r="J34" s="56" t="s">
        <v>89</v>
      </c>
      <c r="K34" s="6" t="s">
        <v>100</v>
      </c>
    </row>
    <row r="35" spans="1:13" x14ac:dyDescent="0.2">
      <c r="A35" s="2">
        <f t="shared" si="8"/>
        <v>30</v>
      </c>
      <c r="B35" s="27" t="s">
        <v>30</v>
      </c>
      <c r="C35" s="27"/>
      <c r="D35" s="6">
        <f>48*3</f>
        <v>144</v>
      </c>
      <c r="E35" s="22">
        <v>140</v>
      </c>
      <c r="F35" s="5">
        <v>0.08</v>
      </c>
      <c r="G35" s="24">
        <f t="shared" si="5"/>
        <v>151.19999999999999</v>
      </c>
      <c r="H35" s="24">
        <f t="shared" si="6"/>
        <v>20160</v>
      </c>
      <c r="I35" s="24">
        <f t="shared" si="7"/>
        <v>21772.799999999999</v>
      </c>
      <c r="J35" s="56" t="s">
        <v>91</v>
      </c>
      <c r="K35" s="6" t="s">
        <v>100</v>
      </c>
    </row>
    <row r="36" spans="1:13" x14ac:dyDescent="0.2">
      <c r="A36" s="2">
        <f t="shared" si="8"/>
        <v>31</v>
      </c>
      <c r="B36" s="27" t="s">
        <v>31</v>
      </c>
      <c r="C36" s="27"/>
      <c r="D36" s="6">
        <f>6*3</f>
        <v>18</v>
      </c>
      <c r="E36" s="22">
        <v>50</v>
      </c>
      <c r="F36" s="5">
        <v>0.08</v>
      </c>
      <c r="G36" s="24">
        <f t="shared" si="5"/>
        <v>54</v>
      </c>
      <c r="H36" s="24">
        <f t="shared" si="6"/>
        <v>900</v>
      </c>
      <c r="I36" s="24">
        <f t="shared" si="7"/>
        <v>972</v>
      </c>
      <c r="J36" s="56" t="s">
        <v>92</v>
      </c>
      <c r="K36" s="6" t="s">
        <v>100</v>
      </c>
    </row>
    <row r="37" spans="1:13" x14ac:dyDescent="0.2">
      <c r="A37" s="2">
        <f t="shared" si="8"/>
        <v>32</v>
      </c>
      <c r="B37" s="27" t="s">
        <v>102</v>
      </c>
      <c r="C37" s="27"/>
      <c r="D37" s="6">
        <v>6</v>
      </c>
      <c r="E37" s="22">
        <v>290</v>
      </c>
      <c r="F37" s="5">
        <v>0.23</v>
      </c>
      <c r="G37" s="24">
        <f t="shared" si="5"/>
        <v>356.7</v>
      </c>
      <c r="H37" s="24">
        <f t="shared" si="6"/>
        <v>1740</v>
      </c>
      <c r="I37" s="24">
        <f t="shared" si="7"/>
        <v>2140.1999999999998</v>
      </c>
      <c r="J37" s="56">
        <v>651412</v>
      </c>
      <c r="K37" s="6" t="s">
        <v>100</v>
      </c>
    </row>
    <row r="38" spans="1:13" x14ac:dyDescent="0.2">
      <c r="A38" s="2">
        <f t="shared" si="8"/>
        <v>33</v>
      </c>
      <c r="B38" s="27" t="s">
        <v>32</v>
      </c>
      <c r="C38" s="27"/>
      <c r="D38" s="6">
        <f>5*3</f>
        <v>15</v>
      </c>
      <c r="E38" s="22">
        <v>95</v>
      </c>
      <c r="F38" s="5">
        <v>0.23</v>
      </c>
      <c r="G38" s="24">
        <f t="shared" si="5"/>
        <v>116.85</v>
      </c>
      <c r="H38" s="24">
        <f t="shared" si="6"/>
        <v>1425</v>
      </c>
      <c r="I38" s="24">
        <f t="shared" si="7"/>
        <v>1752.75</v>
      </c>
      <c r="J38" s="56">
        <v>973001</v>
      </c>
      <c r="K38" s="6" t="s">
        <v>100</v>
      </c>
    </row>
    <row r="39" spans="1:13" x14ac:dyDescent="0.2">
      <c r="A39" s="2">
        <f t="shared" si="8"/>
        <v>34</v>
      </c>
      <c r="B39" s="27" t="s">
        <v>33</v>
      </c>
      <c r="C39" s="27"/>
      <c r="D39" s="6">
        <f>1*3</f>
        <v>3</v>
      </c>
      <c r="E39" s="22">
        <v>95</v>
      </c>
      <c r="F39" s="5">
        <v>0.08</v>
      </c>
      <c r="G39" s="24">
        <f t="shared" si="5"/>
        <v>102.6</v>
      </c>
      <c r="H39" s="24">
        <f t="shared" si="6"/>
        <v>285</v>
      </c>
      <c r="I39" s="24">
        <f t="shared" si="7"/>
        <v>307.79999999999995</v>
      </c>
      <c r="J39" s="56">
        <v>81911</v>
      </c>
      <c r="K39" s="6" t="s">
        <v>100</v>
      </c>
    </row>
    <row r="40" spans="1:13" x14ac:dyDescent="0.2">
      <c r="A40" s="2">
        <f t="shared" si="8"/>
        <v>35</v>
      </c>
      <c r="B40" s="27" t="s">
        <v>93</v>
      </c>
      <c r="C40" s="27"/>
      <c r="D40" s="6">
        <f>1*3</f>
        <v>3</v>
      </c>
      <c r="E40" s="22">
        <v>190</v>
      </c>
      <c r="F40" s="5">
        <v>0.08</v>
      </c>
      <c r="G40" s="24">
        <f t="shared" si="5"/>
        <v>205.2</v>
      </c>
      <c r="H40" s="24">
        <f t="shared" si="6"/>
        <v>570</v>
      </c>
      <c r="I40" s="24">
        <f t="shared" si="7"/>
        <v>615.59999999999991</v>
      </c>
      <c r="J40" s="56">
        <v>81912</v>
      </c>
      <c r="K40" s="6" t="s">
        <v>100</v>
      </c>
    </row>
    <row r="41" spans="1:13" x14ac:dyDescent="0.2">
      <c r="A41" s="2">
        <f t="shared" si="8"/>
        <v>36</v>
      </c>
      <c r="B41" s="20" t="s">
        <v>36</v>
      </c>
      <c r="C41" s="20"/>
      <c r="D41" s="21">
        <f>2*3</f>
        <v>6</v>
      </c>
      <c r="E41" s="22">
        <v>200</v>
      </c>
      <c r="F41" s="5">
        <v>0.08</v>
      </c>
      <c r="G41" s="24">
        <f t="shared" si="5"/>
        <v>216</v>
      </c>
      <c r="H41" s="24">
        <f t="shared" si="6"/>
        <v>1200</v>
      </c>
      <c r="I41" s="24">
        <f t="shared" si="7"/>
        <v>1296</v>
      </c>
      <c r="J41" s="57">
        <v>34335</v>
      </c>
      <c r="K41" s="6" t="s">
        <v>100</v>
      </c>
    </row>
    <row r="42" spans="1:13" x14ac:dyDescent="0.2">
      <c r="A42" s="2">
        <f t="shared" si="8"/>
        <v>37</v>
      </c>
      <c r="B42" s="20" t="s">
        <v>38</v>
      </c>
      <c r="C42" s="20"/>
      <c r="D42" s="21">
        <f>2*3</f>
        <v>6</v>
      </c>
      <c r="E42" s="22">
        <v>324</v>
      </c>
      <c r="F42" s="5">
        <v>0.08</v>
      </c>
      <c r="G42" s="24">
        <f t="shared" si="5"/>
        <v>349.92</v>
      </c>
      <c r="H42" s="24">
        <f t="shared" si="6"/>
        <v>1944</v>
      </c>
      <c r="I42" s="24">
        <f t="shared" si="7"/>
        <v>2099.52</v>
      </c>
      <c r="J42" s="57">
        <v>98202</v>
      </c>
      <c r="K42" s="6" t="s">
        <v>98</v>
      </c>
    </row>
    <row r="43" spans="1:13" x14ac:dyDescent="0.2">
      <c r="A43" s="2">
        <f t="shared" si="8"/>
        <v>38</v>
      </c>
      <c r="B43" s="27" t="s">
        <v>21</v>
      </c>
      <c r="C43" s="27"/>
      <c r="D43" s="6">
        <f>2*3</f>
        <v>6</v>
      </c>
      <c r="E43" s="22">
        <v>175</v>
      </c>
      <c r="F43" s="5">
        <v>0.08</v>
      </c>
      <c r="G43" s="24">
        <f t="shared" si="5"/>
        <v>189</v>
      </c>
      <c r="H43" s="24">
        <f t="shared" si="6"/>
        <v>1050</v>
      </c>
      <c r="I43" s="24">
        <f t="shared" si="7"/>
        <v>1134</v>
      </c>
      <c r="J43" s="56">
        <v>33825</v>
      </c>
      <c r="K43" s="6" t="s">
        <v>100</v>
      </c>
    </row>
    <row r="44" spans="1:13" x14ac:dyDescent="0.2">
      <c r="A44" s="2">
        <f t="shared" si="8"/>
        <v>39</v>
      </c>
      <c r="B44" s="27" t="s">
        <v>22</v>
      </c>
      <c r="C44" s="27"/>
      <c r="D44" s="6">
        <f>2*3</f>
        <v>6</v>
      </c>
      <c r="E44" s="22">
        <v>150</v>
      </c>
      <c r="F44" s="5">
        <v>0.08</v>
      </c>
      <c r="G44" s="24">
        <f t="shared" si="5"/>
        <v>162</v>
      </c>
      <c r="H44" s="24">
        <f t="shared" si="6"/>
        <v>900</v>
      </c>
      <c r="I44" s="24">
        <f t="shared" si="7"/>
        <v>972</v>
      </c>
      <c r="J44" s="56">
        <v>33805</v>
      </c>
      <c r="K44" s="6" t="s">
        <v>100</v>
      </c>
    </row>
    <row r="45" spans="1:13" x14ac:dyDescent="0.2">
      <c r="A45" s="2">
        <f t="shared" si="8"/>
        <v>40</v>
      </c>
      <c r="B45" s="27" t="s">
        <v>72</v>
      </c>
      <c r="C45" s="27"/>
      <c r="D45" s="6">
        <f>3*3</f>
        <v>9</v>
      </c>
      <c r="E45" s="22">
        <v>170</v>
      </c>
      <c r="F45" s="5">
        <v>0.08</v>
      </c>
      <c r="G45" s="24">
        <f t="shared" si="5"/>
        <v>183.6</v>
      </c>
      <c r="H45" s="24">
        <f t="shared" si="6"/>
        <v>1530</v>
      </c>
      <c r="I45" s="24">
        <f t="shared" si="7"/>
        <v>1652.3999999999999</v>
      </c>
      <c r="J45" s="56">
        <v>33835</v>
      </c>
      <c r="K45" s="6" t="s">
        <v>100</v>
      </c>
      <c r="M45" s="1" t="s">
        <v>115</v>
      </c>
    </row>
    <row r="46" spans="1:13" x14ac:dyDescent="0.2">
      <c r="A46" s="2">
        <f t="shared" si="8"/>
        <v>41</v>
      </c>
      <c r="B46" s="27" t="s">
        <v>73</v>
      </c>
      <c r="C46" s="27"/>
      <c r="D46" s="6">
        <f>3*3</f>
        <v>9</v>
      </c>
      <c r="E46" s="22">
        <v>150</v>
      </c>
      <c r="F46" s="5">
        <v>0.08</v>
      </c>
      <c r="G46" s="24">
        <f t="shared" si="5"/>
        <v>162</v>
      </c>
      <c r="H46" s="24">
        <f t="shared" si="6"/>
        <v>1350</v>
      </c>
      <c r="I46" s="24">
        <f t="shared" si="7"/>
        <v>1458</v>
      </c>
      <c r="J46" s="56">
        <v>33885</v>
      </c>
      <c r="K46" s="6" t="s">
        <v>100</v>
      </c>
    </row>
    <row r="47" spans="1:13" x14ac:dyDescent="0.2">
      <c r="A47" s="2">
        <f t="shared" si="8"/>
        <v>42</v>
      </c>
      <c r="B47" s="27" t="s">
        <v>74</v>
      </c>
      <c r="C47" s="27"/>
      <c r="D47" s="6">
        <f>3*3</f>
        <v>9</v>
      </c>
      <c r="E47" s="22">
        <v>260</v>
      </c>
      <c r="F47" s="5">
        <v>0.08</v>
      </c>
      <c r="G47" s="24">
        <f t="shared" si="5"/>
        <v>280.8</v>
      </c>
      <c r="H47" s="24">
        <f t="shared" si="6"/>
        <v>2340</v>
      </c>
      <c r="I47" s="24">
        <f t="shared" si="7"/>
        <v>2527.2000000000003</v>
      </c>
      <c r="J47" s="56" t="s">
        <v>56</v>
      </c>
      <c r="K47" s="6" t="s">
        <v>100</v>
      </c>
    </row>
    <row r="48" spans="1:13" x14ac:dyDescent="0.2">
      <c r="A48" s="2">
        <f t="shared" si="8"/>
        <v>43</v>
      </c>
      <c r="B48" s="27" t="s">
        <v>101</v>
      </c>
      <c r="C48" s="27"/>
      <c r="D48" s="6">
        <f>2*3</f>
        <v>6</v>
      </c>
      <c r="E48" s="22">
        <v>250</v>
      </c>
      <c r="F48" s="5">
        <v>0.08</v>
      </c>
      <c r="G48" s="24">
        <f t="shared" si="5"/>
        <v>270</v>
      </c>
      <c r="H48" s="24">
        <f t="shared" si="6"/>
        <v>1500</v>
      </c>
      <c r="I48" s="24">
        <f t="shared" si="7"/>
        <v>1620</v>
      </c>
      <c r="J48" s="56" t="s">
        <v>57</v>
      </c>
      <c r="K48" s="6" t="s">
        <v>100</v>
      </c>
    </row>
    <row r="49" spans="1:11" x14ac:dyDescent="0.2">
      <c r="A49" s="2">
        <f t="shared" si="8"/>
        <v>44</v>
      </c>
      <c r="B49" s="27" t="s">
        <v>23</v>
      </c>
      <c r="C49" s="27"/>
      <c r="D49" s="6">
        <f>3*3</f>
        <v>9</v>
      </c>
      <c r="E49" s="22">
        <v>400</v>
      </c>
      <c r="F49" s="5">
        <v>0.08</v>
      </c>
      <c r="G49" s="24">
        <f t="shared" si="5"/>
        <v>432</v>
      </c>
      <c r="H49" s="24">
        <f t="shared" si="6"/>
        <v>3600</v>
      </c>
      <c r="I49" s="24">
        <f t="shared" si="7"/>
        <v>3888</v>
      </c>
      <c r="J49" s="56" t="s">
        <v>58</v>
      </c>
      <c r="K49" s="6" t="s">
        <v>100</v>
      </c>
    </row>
    <row r="50" spans="1:11" x14ac:dyDescent="0.2">
      <c r="A50" s="2">
        <f t="shared" si="8"/>
        <v>45</v>
      </c>
      <c r="B50" s="27" t="s">
        <v>75</v>
      </c>
      <c r="C50" s="27"/>
      <c r="D50" s="6">
        <f>2*3</f>
        <v>6</v>
      </c>
      <c r="E50" s="22">
        <v>150</v>
      </c>
      <c r="F50" s="5">
        <v>0.08</v>
      </c>
      <c r="G50" s="24">
        <f t="shared" si="5"/>
        <v>162</v>
      </c>
      <c r="H50" s="24">
        <f t="shared" si="6"/>
        <v>900</v>
      </c>
      <c r="I50" s="24">
        <f t="shared" si="7"/>
        <v>972</v>
      </c>
      <c r="J50" s="56">
        <v>33515</v>
      </c>
      <c r="K50" s="6" t="s">
        <v>100</v>
      </c>
    </row>
    <row r="51" spans="1:11" x14ac:dyDescent="0.2">
      <c r="A51" s="2">
        <f t="shared" si="8"/>
        <v>46</v>
      </c>
      <c r="B51" s="27" t="s">
        <v>76</v>
      </c>
      <c r="C51" s="27"/>
      <c r="D51" s="6">
        <f>2*3</f>
        <v>6</v>
      </c>
      <c r="E51" s="22">
        <v>350</v>
      </c>
      <c r="F51" s="5">
        <v>0.08</v>
      </c>
      <c r="G51" s="24">
        <f t="shared" si="5"/>
        <v>378</v>
      </c>
      <c r="H51" s="24">
        <f t="shared" si="6"/>
        <v>2100</v>
      </c>
      <c r="I51" s="24">
        <f t="shared" si="7"/>
        <v>2268</v>
      </c>
      <c r="J51" s="56">
        <v>33525</v>
      </c>
      <c r="K51" s="6" t="s">
        <v>100</v>
      </c>
    </row>
    <row r="52" spans="1:11" x14ac:dyDescent="0.2">
      <c r="A52" s="2">
        <f t="shared" si="8"/>
        <v>47</v>
      </c>
      <c r="B52" s="27" t="s">
        <v>77</v>
      </c>
      <c r="C52" s="27"/>
      <c r="D52" s="6">
        <f>5*3</f>
        <v>15</v>
      </c>
      <c r="E52" s="22">
        <v>150</v>
      </c>
      <c r="F52" s="5">
        <v>0.08</v>
      </c>
      <c r="G52" s="24">
        <f t="shared" si="5"/>
        <v>162</v>
      </c>
      <c r="H52" s="24">
        <f t="shared" si="6"/>
        <v>2250</v>
      </c>
      <c r="I52" s="24">
        <f t="shared" si="7"/>
        <v>2430</v>
      </c>
      <c r="J52" s="56">
        <v>33545</v>
      </c>
      <c r="K52" s="6" t="s">
        <v>100</v>
      </c>
    </row>
    <row r="53" spans="1:11" x14ac:dyDescent="0.2">
      <c r="A53" s="2">
        <f t="shared" si="8"/>
        <v>48</v>
      </c>
      <c r="B53" s="27" t="s">
        <v>78</v>
      </c>
      <c r="C53" s="27"/>
      <c r="D53" s="6">
        <f>2*3</f>
        <v>6</v>
      </c>
      <c r="E53" s="22">
        <v>150</v>
      </c>
      <c r="F53" s="5">
        <v>0.08</v>
      </c>
      <c r="G53" s="24">
        <f t="shared" si="5"/>
        <v>162</v>
      </c>
      <c r="H53" s="24">
        <f t="shared" si="6"/>
        <v>900</v>
      </c>
      <c r="I53" s="24">
        <f t="shared" si="7"/>
        <v>972</v>
      </c>
      <c r="J53" s="56" t="s">
        <v>50</v>
      </c>
      <c r="K53" s="6" t="s">
        <v>100</v>
      </c>
    </row>
    <row r="54" spans="1:11" x14ac:dyDescent="0.2">
      <c r="A54" s="2">
        <f t="shared" si="8"/>
        <v>49</v>
      </c>
      <c r="B54" s="27" t="s">
        <v>79</v>
      </c>
      <c r="C54" s="27"/>
      <c r="D54" s="6">
        <f>3*3</f>
        <v>9</v>
      </c>
      <c r="E54" s="22">
        <v>220</v>
      </c>
      <c r="F54" s="5">
        <v>0.08</v>
      </c>
      <c r="G54" s="24">
        <f t="shared" si="5"/>
        <v>237.6</v>
      </c>
      <c r="H54" s="24">
        <f t="shared" si="6"/>
        <v>1980</v>
      </c>
      <c r="I54" s="24">
        <f t="shared" si="7"/>
        <v>2138.4</v>
      </c>
      <c r="J54" s="56">
        <v>33535</v>
      </c>
      <c r="K54" s="6" t="s">
        <v>100</v>
      </c>
    </row>
    <row r="55" spans="1:11" x14ac:dyDescent="0.2">
      <c r="A55" s="2">
        <f t="shared" si="8"/>
        <v>50</v>
      </c>
      <c r="B55" s="27" t="s">
        <v>80</v>
      </c>
      <c r="C55" s="27"/>
      <c r="D55" s="6">
        <f>3*3</f>
        <v>9</v>
      </c>
      <c r="E55" s="22">
        <v>150</v>
      </c>
      <c r="F55" s="5">
        <v>0.08</v>
      </c>
      <c r="G55" s="24">
        <f t="shared" si="5"/>
        <v>162</v>
      </c>
      <c r="H55" s="24">
        <f t="shared" si="6"/>
        <v>1350</v>
      </c>
      <c r="I55" s="24">
        <f t="shared" si="7"/>
        <v>1458</v>
      </c>
      <c r="J55" s="56">
        <v>33565</v>
      </c>
      <c r="K55" s="6" t="s">
        <v>100</v>
      </c>
    </row>
    <row r="56" spans="1:11" x14ac:dyDescent="0.2">
      <c r="A56" s="2">
        <f t="shared" si="8"/>
        <v>51</v>
      </c>
      <c r="B56" s="27" t="s">
        <v>81</v>
      </c>
      <c r="C56" s="27"/>
      <c r="D56" s="6">
        <f>4*3</f>
        <v>12</v>
      </c>
      <c r="E56" s="22">
        <v>150</v>
      </c>
      <c r="F56" s="5">
        <v>0.08</v>
      </c>
      <c r="G56" s="24">
        <f t="shared" si="5"/>
        <v>162</v>
      </c>
      <c r="H56" s="24">
        <f t="shared" si="6"/>
        <v>1800</v>
      </c>
      <c r="I56" s="24">
        <f t="shared" si="7"/>
        <v>1944</v>
      </c>
      <c r="J56" s="56">
        <v>33555</v>
      </c>
      <c r="K56" s="6" t="s">
        <v>100</v>
      </c>
    </row>
    <row r="57" spans="1:11" x14ac:dyDescent="0.2">
      <c r="A57" s="2">
        <f t="shared" si="8"/>
        <v>52</v>
      </c>
      <c r="B57" s="27" t="s">
        <v>24</v>
      </c>
      <c r="C57" s="27"/>
      <c r="D57" s="6">
        <f>3*3</f>
        <v>9</v>
      </c>
      <c r="E57" s="22">
        <v>150</v>
      </c>
      <c r="F57" s="5">
        <v>0.08</v>
      </c>
      <c r="G57" s="24">
        <f t="shared" si="5"/>
        <v>162</v>
      </c>
      <c r="H57" s="24">
        <f t="shared" si="6"/>
        <v>1350</v>
      </c>
      <c r="I57" s="24">
        <f t="shared" si="7"/>
        <v>1458</v>
      </c>
      <c r="J57" s="56">
        <v>37205</v>
      </c>
      <c r="K57" s="6" t="s">
        <v>100</v>
      </c>
    </row>
    <row r="58" spans="1:11" x14ac:dyDescent="0.2">
      <c r="A58" s="2">
        <f t="shared" si="8"/>
        <v>53</v>
      </c>
      <c r="B58" s="27" t="s">
        <v>25</v>
      </c>
      <c r="C58" s="27"/>
      <c r="D58" s="6">
        <f>3*3</f>
        <v>9</v>
      </c>
      <c r="E58" s="22">
        <v>150</v>
      </c>
      <c r="F58" s="5">
        <v>0.08</v>
      </c>
      <c r="G58" s="24">
        <f t="shared" si="5"/>
        <v>162</v>
      </c>
      <c r="H58" s="24">
        <f t="shared" si="6"/>
        <v>1350</v>
      </c>
      <c r="I58" s="24">
        <f t="shared" si="7"/>
        <v>1458</v>
      </c>
      <c r="J58" s="56">
        <v>37215</v>
      </c>
      <c r="K58" s="6" t="s">
        <v>100</v>
      </c>
    </row>
    <row r="59" spans="1:11" x14ac:dyDescent="0.2">
      <c r="A59" s="2">
        <f t="shared" si="8"/>
        <v>54</v>
      </c>
      <c r="B59" s="27" t="s">
        <v>26</v>
      </c>
      <c r="C59" s="27"/>
      <c r="D59" s="6">
        <f>2*3</f>
        <v>6</v>
      </c>
      <c r="E59" s="22">
        <v>150</v>
      </c>
      <c r="F59" s="5">
        <v>0.08</v>
      </c>
      <c r="G59" s="24">
        <f t="shared" si="5"/>
        <v>162</v>
      </c>
      <c r="H59" s="24">
        <f t="shared" si="6"/>
        <v>900</v>
      </c>
      <c r="I59" s="24">
        <f t="shared" si="7"/>
        <v>972</v>
      </c>
      <c r="J59" s="56">
        <v>33605</v>
      </c>
      <c r="K59" s="6" t="s">
        <v>100</v>
      </c>
    </row>
    <row r="60" spans="1:11" x14ac:dyDescent="0.2">
      <c r="A60" s="2">
        <f t="shared" si="8"/>
        <v>55</v>
      </c>
      <c r="B60" s="27" t="s">
        <v>82</v>
      </c>
      <c r="C60" s="27"/>
      <c r="D60" s="6">
        <f>4*3</f>
        <v>12</v>
      </c>
      <c r="E60" s="22">
        <v>150</v>
      </c>
      <c r="F60" s="5">
        <v>0.08</v>
      </c>
      <c r="G60" s="24">
        <f t="shared" si="5"/>
        <v>162</v>
      </c>
      <c r="H60" s="24">
        <f t="shared" si="6"/>
        <v>1800</v>
      </c>
      <c r="I60" s="24">
        <f t="shared" si="7"/>
        <v>1944</v>
      </c>
      <c r="J60" s="56" t="s">
        <v>51</v>
      </c>
      <c r="K60" s="6" t="s">
        <v>100</v>
      </c>
    </row>
    <row r="61" spans="1:11" x14ac:dyDescent="0.2">
      <c r="A61" s="2">
        <f t="shared" si="8"/>
        <v>56</v>
      </c>
      <c r="B61" s="27" t="s">
        <v>27</v>
      </c>
      <c r="C61" s="27"/>
      <c r="D61" s="6">
        <f>4*3</f>
        <v>12</v>
      </c>
      <c r="E61" s="22">
        <v>300</v>
      </c>
      <c r="F61" s="5">
        <v>0.08</v>
      </c>
      <c r="G61" s="24">
        <f t="shared" si="5"/>
        <v>324</v>
      </c>
      <c r="H61" s="24">
        <f t="shared" si="6"/>
        <v>3600</v>
      </c>
      <c r="I61" s="24">
        <f t="shared" si="7"/>
        <v>3888</v>
      </c>
      <c r="J61" s="56" t="s">
        <v>47</v>
      </c>
      <c r="K61" s="6" t="s">
        <v>100</v>
      </c>
    </row>
    <row r="62" spans="1:11" x14ac:dyDescent="0.2">
      <c r="A62" s="2">
        <f t="shared" si="8"/>
        <v>57</v>
      </c>
      <c r="B62" s="45" t="s">
        <v>111</v>
      </c>
      <c r="C62" s="45"/>
      <c r="D62" s="6">
        <f>3*3</f>
        <v>9</v>
      </c>
      <c r="E62" s="22">
        <v>226</v>
      </c>
      <c r="F62" s="5">
        <v>0.08</v>
      </c>
      <c r="G62" s="24">
        <f t="shared" si="5"/>
        <v>244.08</v>
      </c>
      <c r="H62" s="24">
        <f t="shared" si="6"/>
        <v>2034</v>
      </c>
      <c r="I62" s="24">
        <f t="shared" si="7"/>
        <v>2196.7200000000003</v>
      </c>
      <c r="J62" s="56">
        <v>33005</v>
      </c>
      <c r="K62" s="6" t="s">
        <v>100</v>
      </c>
    </row>
    <row r="63" spans="1:11" x14ac:dyDescent="0.2">
      <c r="A63" s="2">
        <f t="shared" si="8"/>
        <v>58</v>
      </c>
      <c r="B63" s="45" t="s">
        <v>113</v>
      </c>
      <c r="C63" s="45"/>
      <c r="D63" s="6">
        <v>12</v>
      </c>
      <c r="E63" s="22">
        <v>478</v>
      </c>
      <c r="F63" s="5">
        <v>0.08</v>
      </c>
      <c r="G63" s="24">
        <f t="shared" si="5"/>
        <v>516.24</v>
      </c>
      <c r="H63" s="24">
        <f t="shared" si="6"/>
        <v>5736</v>
      </c>
      <c r="I63" s="24">
        <f t="shared" si="7"/>
        <v>6194.88</v>
      </c>
      <c r="J63" s="56" t="s">
        <v>47</v>
      </c>
      <c r="K63" s="6" t="s">
        <v>100</v>
      </c>
    </row>
    <row r="64" spans="1:11" x14ac:dyDescent="0.2">
      <c r="A64" s="2">
        <f t="shared" si="8"/>
        <v>59</v>
      </c>
      <c r="B64" s="23" t="s">
        <v>37</v>
      </c>
      <c r="C64" s="20"/>
      <c r="D64" s="21">
        <f>5*3</f>
        <v>15</v>
      </c>
      <c r="E64" s="22">
        <v>300</v>
      </c>
      <c r="F64" s="5">
        <v>0.08</v>
      </c>
      <c r="G64" s="24">
        <f t="shared" si="5"/>
        <v>324</v>
      </c>
      <c r="H64" s="24">
        <f t="shared" si="6"/>
        <v>4500</v>
      </c>
      <c r="I64" s="24">
        <f t="shared" si="7"/>
        <v>4860</v>
      </c>
      <c r="J64" s="57">
        <v>34339</v>
      </c>
      <c r="K64" s="6" t="s">
        <v>100</v>
      </c>
    </row>
    <row r="65" spans="1:17" x14ac:dyDescent="0.2">
      <c r="A65" s="2">
        <f t="shared" si="8"/>
        <v>60</v>
      </c>
      <c r="B65" s="23" t="s">
        <v>39</v>
      </c>
      <c r="C65" s="23"/>
      <c r="D65" s="21">
        <f>5*3</f>
        <v>15</v>
      </c>
      <c r="E65" s="22">
        <v>357</v>
      </c>
      <c r="F65" s="5">
        <v>0.08</v>
      </c>
      <c r="G65" s="24">
        <f t="shared" si="5"/>
        <v>385.56</v>
      </c>
      <c r="H65" s="24">
        <f t="shared" si="6"/>
        <v>5355</v>
      </c>
      <c r="I65" s="24">
        <f t="shared" si="7"/>
        <v>5783.4</v>
      </c>
      <c r="J65" s="57">
        <v>98201</v>
      </c>
      <c r="K65" s="6" t="s">
        <v>98</v>
      </c>
    </row>
    <row r="66" spans="1:17" x14ac:dyDescent="0.2">
      <c r="A66" s="2">
        <f t="shared" si="8"/>
        <v>61</v>
      </c>
      <c r="B66" s="60" t="s">
        <v>28</v>
      </c>
      <c r="C66" s="27"/>
      <c r="D66" s="6">
        <f>10*4</f>
        <v>40</v>
      </c>
      <c r="E66" s="22">
        <v>450</v>
      </c>
      <c r="F66" s="5">
        <v>0.08</v>
      </c>
      <c r="G66" s="24">
        <f t="shared" si="5"/>
        <v>486</v>
      </c>
      <c r="H66" s="24">
        <f t="shared" si="6"/>
        <v>18000</v>
      </c>
      <c r="I66" s="24">
        <f t="shared" si="7"/>
        <v>19440</v>
      </c>
      <c r="J66" s="56" t="s">
        <v>48</v>
      </c>
      <c r="K66" s="6" t="s">
        <v>100</v>
      </c>
    </row>
    <row r="67" spans="1:17" x14ac:dyDescent="0.2">
      <c r="A67" s="2">
        <f t="shared" si="8"/>
        <v>62</v>
      </c>
      <c r="B67" s="60" t="s">
        <v>114</v>
      </c>
      <c r="C67" s="27"/>
      <c r="D67" s="6">
        <f>4*3</f>
        <v>12</v>
      </c>
      <c r="E67" s="22">
        <v>603</v>
      </c>
      <c r="F67" s="5">
        <v>0.08</v>
      </c>
      <c r="G67" s="24">
        <f t="shared" si="5"/>
        <v>651.24</v>
      </c>
      <c r="H67" s="24">
        <f t="shared" si="6"/>
        <v>7236</v>
      </c>
      <c r="I67" s="24">
        <f t="shared" si="7"/>
        <v>7814.88</v>
      </c>
      <c r="J67" s="56" t="s">
        <v>48</v>
      </c>
      <c r="K67" s="6" t="s">
        <v>100</v>
      </c>
    </row>
    <row r="68" spans="1:17" x14ac:dyDescent="0.2">
      <c r="A68" s="2">
        <f>A66+1</f>
        <v>62</v>
      </c>
      <c r="B68" s="61" t="s">
        <v>34</v>
      </c>
      <c r="C68" s="27"/>
      <c r="D68" s="6">
        <f>4*3</f>
        <v>12</v>
      </c>
      <c r="E68" s="22">
        <v>1200</v>
      </c>
      <c r="F68" s="5">
        <v>0.08</v>
      </c>
      <c r="G68" s="24">
        <f t="shared" si="5"/>
        <v>1296</v>
      </c>
      <c r="H68" s="24">
        <f t="shared" si="6"/>
        <v>14400</v>
      </c>
      <c r="I68" s="24">
        <f t="shared" si="7"/>
        <v>15552</v>
      </c>
      <c r="J68" s="58" t="s">
        <v>116</v>
      </c>
      <c r="K68" s="6" t="s">
        <v>99</v>
      </c>
    </row>
    <row r="69" spans="1:17" x14ac:dyDescent="0.2">
      <c r="A69" s="2">
        <f t="shared" si="8"/>
        <v>63</v>
      </c>
      <c r="B69" s="61" t="s">
        <v>35</v>
      </c>
      <c r="C69" s="27"/>
      <c r="D69" s="6">
        <f>4*3</f>
        <v>12</v>
      </c>
      <c r="E69" s="22">
        <v>1200</v>
      </c>
      <c r="F69" s="5">
        <v>0.08</v>
      </c>
      <c r="G69" s="24">
        <f t="shared" si="5"/>
        <v>1296</v>
      </c>
      <c r="H69" s="24">
        <f t="shared" si="6"/>
        <v>14400</v>
      </c>
      <c r="I69" s="24">
        <f t="shared" si="7"/>
        <v>15552</v>
      </c>
      <c r="J69" s="58" t="s">
        <v>117</v>
      </c>
      <c r="K69" s="6" t="s">
        <v>99</v>
      </c>
    </row>
    <row r="70" spans="1:17" x14ac:dyDescent="0.2">
      <c r="A70" s="2">
        <f t="shared" si="8"/>
        <v>64</v>
      </c>
      <c r="B70" s="60" t="s">
        <v>94</v>
      </c>
      <c r="C70" s="27"/>
      <c r="D70" s="6">
        <f>2*3</f>
        <v>6</v>
      </c>
      <c r="E70" s="22">
        <v>1300</v>
      </c>
      <c r="F70" s="5">
        <v>0.08</v>
      </c>
      <c r="G70" s="24">
        <f t="shared" si="5"/>
        <v>1404</v>
      </c>
      <c r="H70" s="24">
        <f t="shared" si="6"/>
        <v>7800</v>
      </c>
      <c r="I70" s="24">
        <f t="shared" si="7"/>
        <v>8424</v>
      </c>
      <c r="J70" s="56" t="s">
        <v>118</v>
      </c>
      <c r="K70" s="6" t="s">
        <v>99</v>
      </c>
    </row>
    <row r="71" spans="1:17" x14ac:dyDescent="0.2">
      <c r="A71" s="2">
        <f t="shared" si="8"/>
        <v>65</v>
      </c>
      <c r="B71" s="60" t="s">
        <v>95</v>
      </c>
      <c r="C71" s="27"/>
      <c r="D71" s="6">
        <f>2*3</f>
        <v>6</v>
      </c>
      <c r="E71" s="22">
        <v>1300</v>
      </c>
      <c r="F71" s="5">
        <v>0.08</v>
      </c>
      <c r="G71" s="24">
        <f t="shared" si="5"/>
        <v>1404</v>
      </c>
      <c r="H71" s="24">
        <f t="shared" si="6"/>
        <v>7800</v>
      </c>
      <c r="I71" s="24">
        <f t="shared" si="7"/>
        <v>8424</v>
      </c>
      <c r="J71" s="56" t="s">
        <v>119</v>
      </c>
      <c r="K71" s="6" t="s">
        <v>99</v>
      </c>
    </row>
    <row r="72" spans="1:17" s="32" customFormat="1" ht="25.5" x14ac:dyDescent="0.25">
      <c r="A72" s="2">
        <f t="shared" si="8"/>
        <v>66</v>
      </c>
      <c r="B72" s="62" t="s">
        <v>96</v>
      </c>
      <c r="C72" s="30"/>
      <c r="D72" s="31">
        <f>2*3</f>
        <v>6</v>
      </c>
      <c r="E72" s="22">
        <v>460</v>
      </c>
      <c r="F72" s="5">
        <v>0.08</v>
      </c>
      <c r="G72" s="24">
        <f t="shared" si="5"/>
        <v>496.8</v>
      </c>
      <c r="H72" s="24">
        <f t="shared" si="6"/>
        <v>2760</v>
      </c>
      <c r="I72" s="24">
        <f t="shared" si="7"/>
        <v>2980.8</v>
      </c>
      <c r="J72" s="57" t="s">
        <v>120</v>
      </c>
      <c r="K72" s="31" t="s">
        <v>99</v>
      </c>
      <c r="M72" s="32" t="s">
        <v>123</v>
      </c>
      <c r="O72" s="37"/>
      <c r="Q72" s="37"/>
    </row>
    <row r="73" spans="1:17" s="32" customFormat="1" ht="25.5" x14ac:dyDescent="0.25">
      <c r="A73" s="2">
        <f t="shared" si="8"/>
        <v>67</v>
      </c>
      <c r="B73" s="62" t="s">
        <v>97</v>
      </c>
      <c r="C73" s="30"/>
      <c r="D73" s="31">
        <f>2*3</f>
        <v>6</v>
      </c>
      <c r="E73" s="22">
        <v>460</v>
      </c>
      <c r="F73" s="5">
        <v>0.08</v>
      </c>
      <c r="G73" s="24">
        <f t="shared" si="5"/>
        <v>496.8</v>
      </c>
      <c r="H73" s="24">
        <f t="shared" si="6"/>
        <v>2760</v>
      </c>
      <c r="I73" s="24">
        <f t="shared" si="7"/>
        <v>2980.8</v>
      </c>
      <c r="J73" s="57" t="s">
        <v>121</v>
      </c>
      <c r="K73" s="31" t="s">
        <v>99</v>
      </c>
      <c r="M73" s="32" t="s">
        <v>123</v>
      </c>
      <c r="O73" s="37"/>
      <c r="Q73" s="37"/>
    </row>
    <row r="74" spans="1:17" x14ac:dyDescent="0.2">
      <c r="H74" s="28">
        <f>SUM(H4:H73)</f>
        <v>200055</v>
      </c>
      <c r="I74" s="28">
        <f>SUM(I4:I73)</f>
        <v>217353.15</v>
      </c>
    </row>
    <row r="75" spans="1:17" x14ac:dyDescent="0.2">
      <c r="H75" s="33"/>
    </row>
    <row r="76" spans="1:17" x14ac:dyDescent="0.2">
      <c r="B76" s="1" t="s">
        <v>103</v>
      </c>
    </row>
  </sheetData>
  <mergeCells count="6">
    <mergeCell ref="A28:D28"/>
    <mergeCell ref="T2:U2"/>
    <mergeCell ref="A1:I1"/>
    <mergeCell ref="A2:K2"/>
    <mergeCell ref="J3:K3"/>
    <mergeCell ref="B27:K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ustalenia  koniec kwietnia</vt:lpstr>
      <vt:lpstr>Formularz cenowy</vt:lpstr>
      <vt:lpstr>Oferta</vt:lpstr>
      <vt:lpstr>Sheet2</vt:lpstr>
      <vt:lpstr>Sheet8</vt:lpstr>
      <vt:lpstr>wybór</vt:lpstr>
      <vt:lpstr>Sheet7</vt:lpstr>
      <vt:lpstr>roboczy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zerowa Access</dc:title>
  <dc:creator/>
  <cp:lastModifiedBy/>
  <dcterms:created xsi:type="dcterms:W3CDTF">2006-09-16T00:00:00Z</dcterms:created>
  <dcterms:modified xsi:type="dcterms:W3CDTF">2024-01-11T11:43:36Z</dcterms:modified>
</cp:coreProperties>
</file>