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UK/2024/"/>
    </mc:Choice>
  </mc:AlternateContent>
  <xr:revisionPtr revIDLastSave="29" documentId="8_{9CECA46D-AA08-4168-B755-248C96F0E8BA}" xr6:coauthVersionLast="47" xr6:coauthVersionMax="47" xr10:uidLastSave="{042EB987-E3BB-4FFB-A048-FADA73BC2A3F}"/>
  <bookViews>
    <workbookView xWindow="-108" yWindow="-108" windowWidth="23256" windowHeight="12576" xr2:uid="{00000000-000D-0000-FFFF-FFFF00000000}"/>
  </bookViews>
  <sheets>
    <sheet name="zestawienie pojazdów " sheetId="1" r:id="rId1"/>
    <sheet name="Raport zgodności" sheetId="4" state="hidden" r:id="rId2"/>
  </sheets>
  <definedNames>
    <definedName name="_xlnm._FilterDatabase" localSheetId="0" hidden="1">'zestawienie pojazdów '!$A$1:$IS$41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N2" i="1" s="1"/>
  <c r="L3" i="1"/>
  <c r="L4" i="1"/>
  <c r="N4" i="1" s="1"/>
  <c r="L5" i="1"/>
  <c r="N5" i="1" s="1"/>
  <c r="L6" i="1"/>
  <c r="N6" i="1" s="1"/>
  <c r="L7" i="1"/>
  <c r="N7" i="1" s="1"/>
  <c r="L8" i="1"/>
  <c r="N8" i="1" s="1"/>
  <c r="L10" i="1"/>
  <c r="L11" i="1"/>
  <c r="N11" i="1" s="1"/>
  <c r="L12" i="1"/>
  <c r="N12" i="1" s="1"/>
  <c r="L13" i="1"/>
  <c r="N13" i="1" s="1"/>
  <c r="L14" i="1"/>
  <c r="N14" i="1" s="1"/>
  <c r="L15" i="1"/>
  <c r="N15" i="1" s="1"/>
  <c r="L16" i="1"/>
  <c r="L17" i="1"/>
  <c r="N17" i="1" s="1"/>
  <c r="L18" i="1"/>
  <c r="N18" i="1" s="1"/>
  <c r="L19" i="1"/>
  <c r="N19" i="1" s="1"/>
  <c r="L21" i="1"/>
  <c r="N21" i="1" s="1"/>
  <c r="L22" i="1"/>
  <c r="N22" i="1" s="1"/>
  <c r="L24" i="1"/>
  <c r="L25" i="1"/>
  <c r="N25" i="1" s="1"/>
  <c r="L26" i="1"/>
  <c r="N26" i="1" s="1"/>
  <c r="L27" i="1"/>
  <c r="N27" i="1" s="1"/>
  <c r="L28" i="1"/>
  <c r="N28" i="1" s="1"/>
  <c r="L29" i="1"/>
  <c r="N29" i="1" s="1"/>
  <c r="L30" i="1"/>
  <c r="L31" i="1"/>
  <c r="N31" i="1" s="1"/>
  <c r="L33" i="1"/>
  <c r="N33" i="1" s="1"/>
  <c r="L34" i="1"/>
  <c r="N34" i="1" s="1"/>
  <c r="N3" i="1"/>
  <c r="N10" i="1"/>
  <c r="N16" i="1"/>
  <c r="N24" i="1"/>
  <c r="N30" i="1"/>
  <c r="S41" i="1"/>
  <c r="S40" i="1"/>
  <c r="S39" i="1"/>
  <c r="S38" i="1"/>
  <c r="S35" i="1" l="1"/>
  <c r="S36" i="1"/>
  <c r="S19" i="1" l="1"/>
  <c r="S14" i="1"/>
  <c r="S34" i="1"/>
  <c r="S33" i="1"/>
  <c r="S26" i="1"/>
  <c r="S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tc={89381A7D-4941-473C-B8D0-EF6B67529AE0}</author>
    <author>tc={7EA006C1-B3DE-4C5A-8F56-0B3E3C555B35}</author>
    <author>tc={22E79F46-AEF1-4389-AF24-1406547824F1}</author>
    <author>tc={F398BA58-FF1D-4DFC-B5AF-83FFEC624CF9}</author>
    <author>tc={2345DF59-4289-4E51-9FDC-BAE44C0F27EB}</author>
    <author>tc={D8EBAB00-AFFB-4DF2-A2DF-9251B8A21A7C}</author>
    <author>tc={99B31568-795E-4FDD-BCA5-8BC6262CEABE}</author>
  </authors>
  <commentList>
    <comment ref="L1" authorId="0" shapeId="0" xr:uid="{89381A7D-4941-473C-B8D0-EF6B67529AE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do uzupełnienia</t>
      </text>
    </comment>
    <comment ref="M1" authorId="1" shapeId="0" xr:uid="{7EA006C1-B3DE-4C5A-8F56-0B3E3C555B3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do uzupełnienia</t>
      </text>
    </comment>
    <comment ref="S14" authorId="2" shapeId="0" xr:uid="{22E79F46-AEF1-4389-AF24-1406547824F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błąd w dowodzie rejestracyjnym - wyliczone F1-G</t>
      </text>
    </comment>
    <comment ref="S19" authorId="3" shapeId="0" xr:uid="{F398BA58-FF1D-4DFC-B5AF-83FFEC624CF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wyliczone F1-G z dowodu rejestracyjnego</t>
      </text>
    </comment>
    <comment ref="S22" authorId="4" shapeId="0" xr:uid="{2345DF59-4289-4E51-9FDC-BAE44C0F27EB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wyliczona F1-G z dowodu rejestracyjnego</t>
      </text>
    </comment>
    <comment ref="S33" authorId="5" shapeId="0" xr:uid="{D8EBAB00-AFFB-4DF2-A2DF-9251B8A21A7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F1-G z dowodu rejestracyjnego</t>
      </text>
    </comment>
    <comment ref="S34" authorId="6" shapeId="0" xr:uid="{99B31568-795E-4FDD-BCA5-8BC6262CEAB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F1-G z dowodu rejestracyjnego</t>
      </text>
    </comment>
  </commentList>
</comments>
</file>

<file path=xl/sharedStrings.xml><?xml version="1.0" encoding="utf-8"?>
<sst xmlns="http://schemas.openxmlformats.org/spreadsheetml/2006/main" count="288" uniqueCount="165">
  <si>
    <t xml:space="preserve">Lp.  </t>
  </si>
  <si>
    <t>Nr rej.</t>
  </si>
  <si>
    <t>Rodzaj
pojazdu</t>
  </si>
  <si>
    <t>Rok
produkcji</t>
  </si>
  <si>
    <t>Samochód ciężarowy</t>
  </si>
  <si>
    <t>SCANIA
P320</t>
  </si>
  <si>
    <t>YS2P6X20005495536</t>
  </si>
  <si>
    <t>SMIECIARKA FAUN ROTOPRESS, TYP PODWOZIA SCANIA P320, N331</t>
  </si>
  <si>
    <t>YS2P4X20005496759</t>
  </si>
  <si>
    <t>ŚMIECIARKA Z ZABUDOWĄ MEDIUM XL - Sib Z WRZUTNIKIEM STUMMER SK350</t>
  </si>
  <si>
    <t>YS2P4X20005496776</t>
  </si>
  <si>
    <t>ŚMIECIARKA Z ZABUDOWĄ MEDIUM XL - Sib Z WRZUTNIKIEM STUMMER SK350, TYP PODWOZIA SCANIA P320, N331</t>
  </si>
  <si>
    <t>YS2P6X20005496787</t>
  </si>
  <si>
    <t>ŚMIECIARKA Z ZABUDOWĄ MEDIUM XL - ib Z WRZUTNIKIEM STUMMER SK350, TYP PODWOZIA SCANIA P320, N331</t>
  </si>
  <si>
    <t>MRECEDES BENZ
ANTOS</t>
  </si>
  <si>
    <t>WDB96302010090962</t>
  </si>
  <si>
    <t>śmieciarka NEXTRA Combo 13,40, typ podwozia Mrecedes Benz Antos</t>
  </si>
  <si>
    <t>YS2P6X20005496917</t>
  </si>
  <si>
    <t>ŚMIECIARKA Z ZABUDOWĄ MEDIUM XL - ib Z WRZUTNIKIEM STUMMER SK350</t>
  </si>
  <si>
    <t>YS2P6X20005496895</t>
  </si>
  <si>
    <t>VOLKSWAGEN
CRAFTER</t>
  </si>
  <si>
    <t>WV1ZZZ2FZF7005316</t>
  </si>
  <si>
    <t>SCANIA
P370DB6X2*4HNA</t>
  </si>
  <si>
    <t>YS2P6X20005500218</t>
  </si>
  <si>
    <t>YS2P6X20005495505</t>
  </si>
  <si>
    <t>SMIECIARKA FAUN ROTOPRESS</t>
  </si>
  <si>
    <t>IVECO
DAILY</t>
  </si>
  <si>
    <t>ZCFC170B8J5204515</t>
  </si>
  <si>
    <t>ŚMIECIARKA Z ZABUDOWĄ IS70CI2BA</t>
  </si>
  <si>
    <t>IVECO
AD190S33/P</t>
  </si>
  <si>
    <t>WJMA62AN6JC391502</t>
  </si>
  <si>
    <t>SKRZYNIOWIEC Z WYWROTEM TRZYSTRONNYM I HDS</t>
  </si>
  <si>
    <t>YS2P4X20005496763</t>
  </si>
  <si>
    <t>YS2P6X20005496926</t>
  </si>
  <si>
    <t>YS2P6X20005496762</t>
  </si>
  <si>
    <t>WDB96302010089609</t>
  </si>
  <si>
    <t>YS2P6X20005496803</t>
  </si>
  <si>
    <t>ŚMIECIARKA Z ZABUDOWĄ MEDIUM XL - ib Z WRZUTNIKIEM STUMMER 350</t>
  </si>
  <si>
    <t>CENNTRO
METRO</t>
  </si>
  <si>
    <t>7H80A24K6JF000047</t>
  </si>
  <si>
    <t>FIAT
FIORINO</t>
  </si>
  <si>
    <t>ZFA22500006J26842</t>
  </si>
  <si>
    <t>YS2P6X20005496913</t>
  </si>
  <si>
    <t>Samochód specjalny</t>
  </si>
  <si>
    <t>IVECO
STRALIS AD190S/P</t>
  </si>
  <si>
    <t>WJMA62AN3JC399007</t>
  </si>
  <si>
    <t>SAMOCHÓD MYJKA</t>
  </si>
  <si>
    <t>MERCEDES BENZ
VITO 111 CDI</t>
  </si>
  <si>
    <t>WDF44760313345774</t>
  </si>
  <si>
    <t>MERCEDES BENZ VITO 111 CDI</t>
  </si>
  <si>
    <t>YS2P6X20005496892</t>
  </si>
  <si>
    <t>SCANIA
P250DB4X2HNA</t>
  </si>
  <si>
    <t>YS2P4X20005500778</t>
  </si>
  <si>
    <t>Ciągnik rolniczy</t>
  </si>
  <si>
    <t>URSUS
C-385</t>
  </si>
  <si>
    <t>SUU085N142H100003</t>
  </si>
  <si>
    <t>YS2P4X20005496767</t>
  </si>
  <si>
    <t>WJMA62AN4JC391384</t>
  </si>
  <si>
    <t>YS2P6X20005496888</t>
  </si>
  <si>
    <t>WJMA62ANXJC391633</t>
  </si>
  <si>
    <t>YS2P4X20005500841</t>
  </si>
  <si>
    <t>informacje o pojeździe</t>
  </si>
  <si>
    <t>Zestawienie do polisy zbiorczej_FK_NG1_574363.xls — raport zgodności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</si>
  <si>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</si>
  <si>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</si>
  <si>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</si>
  <si>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</si>
  <si>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</si>
  <si>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</si>
  <si>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Uruchom na: 18.02.2020 08:50</t>
  </si>
  <si>
    <t>wartośc zakupu</t>
  </si>
  <si>
    <t>ŚMIECIARKA Z ZABUDOWĄ MEDIUM XL - ib Z WRZUTNIKIEM STUMMER SK350, TYP PODWOZIA SCANIA P320, N331 wraz z urządzeniem myjącym SWE 120</t>
  </si>
  <si>
    <t>RENAULT MODEL C</t>
  </si>
  <si>
    <t>VF630J164LD001003</t>
  </si>
  <si>
    <t>VF630J160LD001001</t>
  </si>
  <si>
    <t>POJAZD ELEKTRYCZNY</t>
  </si>
  <si>
    <t>SAMOCHÓD DOSTAWCZY</t>
  </si>
  <si>
    <t>SAMOCHÓD BRYGADÓWKA</t>
  </si>
  <si>
    <t>CIĄGNIK</t>
  </si>
  <si>
    <t>POJAZD TYPU HAKOWIEC</t>
  </si>
  <si>
    <t>GD 842RE</t>
  </si>
  <si>
    <t>GD 861RE</t>
  </si>
  <si>
    <t>GD 878RE</t>
  </si>
  <si>
    <t>GD 875RE</t>
  </si>
  <si>
    <t>GD 882RE</t>
  </si>
  <si>
    <t>GD 883RE</t>
  </si>
  <si>
    <t>GD 218RX</t>
  </si>
  <si>
    <t>GD 171UC</t>
  </si>
  <si>
    <t>GD 629UJ</t>
  </si>
  <si>
    <t>GD 369WV</t>
  </si>
  <si>
    <t>GD 371WV</t>
  </si>
  <si>
    <t>GD 614PX</t>
  </si>
  <si>
    <t>GD 612PX</t>
  </si>
  <si>
    <t>GD 613PX</t>
  </si>
  <si>
    <t>GD 615PX</t>
  </si>
  <si>
    <t>GD 290PV</t>
  </si>
  <si>
    <t>GD 287PV</t>
  </si>
  <si>
    <t>GD 285PV</t>
  </si>
  <si>
    <t>GD 286PV</t>
  </si>
  <si>
    <t>GD 288PV</t>
  </si>
  <si>
    <t>GD 289PV</t>
  </si>
  <si>
    <t>GD 812RE</t>
  </si>
  <si>
    <t>GD 813RE</t>
  </si>
  <si>
    <t>GD 822RE</t>
  </si>
  <si>
    <t>GD 814RE</t>
  </si>
  <si>
    <t>GD 830RE</t>
  </si>
  <si>
    <t>GD 831RE</t>
  </si>
  <si>
    <t>GD 832RE</t>
  </si>
  <si>
    <t>GD 594PV</t>
  </si>
  <si>
    <t>GD 596PV</t>
  </si>
  <si>
    <t>GD 928W</t>
  </si>
  <si>
    <t>GD 128SV</t>
  </si>
  <si>
    <t>Okres ubezpieczenia
od</t>
  </si>
  <si>
    <t>Okres ubezpieczenia
do</t>
  </si>
  <si>
    <t>dopuszczalna masa całkowita  - F2</t>
  </si>
  <si>
    <t>MERECEDES BENZ
ANTOS</t>
  </si>
  <si>
    <t>KNACC81GFL5052136</t>
  </si>
  <si>
    <t>VF3V1ZKXZLZ089493</t>
  </si>
  <si>
    <t>data pierwszej rejestracji -B</t>
  </si>
  <si>
    <t>Marka 
Model
Typ - D</t>
  </si>
  <si>
    <t>Nr nadwozia
(VIN) -E</t>
  </si>
  <si>
    <t>Pojemność
[cm3] - P1</t>
  </si>
  <si>
    <t>Samochód osobowy</t>
  </si>
  <si>
    <t>KIA NIRO</t>
  </si>
  <si>
    <t>brak</t>
  </si>
  <si>
    <t>Suma ubezpieczenia 2022</t>
  </si>
  <si>
    <t>PEUGEOT V e - EXPERT, Furgon pro long EV</t>
  </si>
  <si>
    <t>Netto/Brutto</t>
  </si>
  <si>
    <t>netto</t>
  </si>
  <si>
    <t>netto + 50% VAT</t>
  </si>
  <si>
    <t>DFSK</t>
  </si>
  <si>
    <t xml:space="preserve"> LVPJ4B19XMC101484</t>
  </si>
  <si>
    <t xml:space="preserve"> netto + 50% VAT </t>
  </si>
  <si>
    <t>Suma ubezpieczenia 2023</t>
  </si>
  <si>
    <t>Przebieg</t>
  </si>
  <si>
    <t>x</t>
  </si>
  <si>
    <t>GD 076XS</t>
  </si>
  <si>
    <t>GD 080XS</t>
  </si>
  <si>
    <t>GD 30E018</t>
  </si>
  <si>
    <t>UWAGI do wycen w InfoExpercie</t>
  </si>
  <si>
    <t>e-NIRO, przyjęto wersję XL</t>
  </si>
  <si>
    <t>wersja 75kWh</t>
  </si>
  <si>
    <t xml:space="preserve">przyjęto wersję: o r. osi 3250 </t>
  </si>
  <si>
    <t>przyjęto wersję: Base</t>
  </si>
  <si>
    <t>przyjęto wersję podstawową</t>
  </si>
  <si>
    <t>utrzymujemy wartość ze styczniowej polisy</t>
  </si>
  <si>
    <t>Atego/Bucher V65H</t>
  </si>
  <si>
    <t>W1T96752620578805</t>
  </si>
  <si>
    <t>W1T96752620573738</t>
  </si>
  <si>
    <t>ZAMIATARKA PODWOZIOWA BUCHERV65h NR ZABUDOWY 215408 ZAMONTOWANA NA PODWOZIU MERCEDES BENZ ATEGO</t>
  </si>
  <si>
    <t>ZAMIATARKA PODWOZIOWA BUCHERV65h NR ZABUDOWY 215544 ZAMONTOWANA NA PODWOZIU MERCEDES BENZ ATEGO</t>
  </si>
  <si>
    <t>Polewarka</t>
  </si>
  <si>
    <t>PZN Dobrowolski</t>
  </si>
  <si>
    <t>-</t>
  </si>
  <si>
    <t>VF3YC2MHU12L74596</t>
  </si>
  <si>
    <t>PEUGEOT BOXER Carpol</t>
  </si>
  <si>
    <t>Suma ubezpieczenia 2024</t>
  </si>
  <si>
    <t>GD 6G834</t>
  </si>
  <si>
    <t>GD 6G821</t>
  </si>
  <si>
    <t>GD 6H521</t>
  </si>
  <si>
    <t>GD 6G835</t>
  </si>
  <si>
    <t>W1T96752620622155</t>
  </si>
  <si>
    <t>brygadówka czy SAMOCHÓD DOSTAWCZY</t>
  </si>
  <si>
    <t>ładowność F!-G</t>
  </si>
  <si>
    <t>2024-03-30
AC do 2024-02-19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</si>
</sst>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zł&quot;;\-#,##0\ &quot;zł&quot;"/>
    <numFmt numFmtId="164" formatCode="_-* #,##0.00\ _z_ł_-;\-* #,##0.00\ _z_ł_-;_-* &quot;-&quot;??\ _z_ł_-;_-@_-"/>
    <numFmt numFmtId="165" formatCode="#,##0.00\ &quot;zł&quot;"/>
  </numFmts>
  <fonts count="43" x14ac:knownFonts="1"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6.5"/>
      <color rgb="FF003D7C"/>
      <name val="Tahoma"/>
      <family val="2"/>
      <charset val="238"/>
    </font>
    <font>
      <sz val="6.5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sz val="8"/>
      <color indexed="8"/>
      <name val="Open Sans"/>
      <family val="2"/>
      <charset val="238"/>
    </font>
    <font>
      <sz val="8"/>
      <color theme="1"/>
      <name val="Open Sans"/>
      <family val="2"/>
      <charset val="238"/>
    </font>
    <font>
      <sz val="9"/>
      <color indexed="8"/>
      <name val="Calibri"/>
      <family val="2"/>
      <charset val="238"/>
      <scheme val="minor"/>
    </font>
    <font>
      <i/>
      <sz val="8"/>
      <color indexed="8"/>
      <name val="Open Sans"/>
      <family val="2"/>
      <charset val="238"/>
    </font>
    <font>
      <i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/>
      <name val="Open Sans"/>
      <family val="2"/>
      <charset val="238"/>
    </font>
    <font>
      <i/>
      <sz val="9"/>
      <color indexed="8"/>
      <name val="Calibri"/>
      <family val="2"/>
      <charset val="238"/>
      <scheme val="minor"/>
    </font>
    <font>
      <b/>
      <sz val="8"/>
      <color theme="0"/>
      <name val="Open Sans"/>
      <family val="2"/>
      <charset val="238"/>
    </font>
    <font>
      <b/>
      <sz val="9"/>
      <color theme="0"/>
      <name val="Calibri"/>
      <family val="2"/>
      <charset val="238"/>
      <scheme val="minor"/>
    </font>
    <font>
      <b/>
      <i/>
      <sz val="8"/>
      <color theme="0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003D7C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9" fillId="38" borderId="9" applyNumberFormat="0" applyAlignment="0" applyProtection="0"/>
    <xf numFmtId="0" fontId="10" fillId="39" borderId="10" applyNumberFormat="0" applyAlignment="0" applyProtection="0"/>
    <xf numFmtId="0" fontId="11" fillId="40" borderId="0" applyNumberFormat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11" applyNumberFormat="0" applyFill="0" applyAlignment="0" applyProtection="0"/>
    <xf numFmtId="0" fontId="13" fillId="41" borderId="12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4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9" borderId="9" applyNumberFormat="0" applyAlignment="0" applyProtection="0"/>
    <xf numFmtId="0" fontId="20" fillId="0" borderId="16">
      <alignment horizontal="center" textRotation="90"/>
    </xf>
    <xf numFmtId="0" fontId="20" fillId="0" borderId="0"/>
    <xf numFmtId="0" fontId="21" fillId="0" borderId="16">
      <alignment horizontal="center" vertical="center" wrapText="1"/>
    </xf>
    <xf numFmtId="0" fontId="21" fillId="43" borderId="16">
      <alignment horizontal="center" vertical="center" wrapText="1"/>
    </xf>
    <xf numFmtId="0" fontId="21" fillId="0" borderId="0">
      <alignment vertical="center" wrapText="1"/>
    </xf>
    <xf numFmtId="0" fontId="21" fillId="43" borderId="0">
      <alignment vertical="center" wrapText="1"/>
    </xf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23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44" borderId="18" applyNumberFormat="0" applyFont="0" applyAlignment="0" applyProtection="0"/>
    <xf numFmtId="0" fontId="1" fillId="44" borderId="18" applyNumberFormat="0" applyFon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27" fillId="45" borderId="0" applyNumberFormat="0" applyBorder="0" applyAlignment="0" applyProtection="0"/>
  </cellStyleXfs>
  <cellXfs count="80">
    <xf numFmtId="0" fontId="0" fillId="0" borderId="0" xfId="0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/>
    <xf numFmtId="0" fontId="2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1" fillId="46" borderId="19" xfId="245" applyFont="1" applyFill="1" applyBorder="1">
      <alignment horizontal="center" vertical="center" wrapText="1"/>
    </xf>
    <xf numFmtId="3" fontId="31" fillId="46" borderId="19" xfId="245" applyNumberFormat="1" applyFont="1" applyFill="1" applyBorder="1">
      <alignment horizontal="center" vertical="center" wrapText="1"/>
    </xf>
    <xf numFmtId="0" fontId="32" fillId="46" borderId="19" xfId="245" applyFont="1" applyFill="1" applyBorder="1">
      <alignment horizontal="center" vertical="center" wrapText="1"/>
    </xf>
    <xf numFmtId="0" fontId="31" fillId="46" borderId="19" xfId="244" applyFont="1" applyFill="1" applyBorder="1">
      <alignment horizontal="center" vertical="center" wrapText="1"/>
    </xf>
    <xf numFmtId="3" fontId="31" fillId="46" borderId="19" xfId="244" applyNumberFormat="1" applyFont="1" applyFill="1" applyBorder="1">
      <alignment horizontal="center" vertical="center" wrapText="1"/>
    </xf>
    <xf numFmtId="0" fontId="32" fillId="46" borderId="19" xfId="244" applyFont="1" applyFill="1" applyBorder="1">
      <alignment horizontal="center" vertical="center" wrapText="1"/>
    </xf>
    <xf numFmtId="0" fontId="28" fillId="0" borderId="0" xfId="0" applyFont="1" applyAlignment="1">
      <alignment horizontal="center" vertical="center"/>
    </xf>
    <xf numFmtId="14" fontId="33" fillId="46" borderId="19" xfId="245" applyNumberFormat="1" applyFont="1" applyFill="1" applyBorder="1">
      <alignment horizontal="center" vertical="center" wrapText="1"/>
    </xf>
    <xf numFmtId="0" fontId="33" fillId="46" borderId="19" xfId="245" applyFont="1" applyFill="1" applyBorder="1">
      <alignment horizontal="center" vertical="center" wrapText="1"/>
    </xf>
    <xf numFmtId="0" fontId="33" fillId="46" borderId="19" xfId="244" applyFont="1" applyFill="1" applyBorder="1">
      <alignment horizontal="center" vertical="center" wrapText="1"/>
    </xf>
    <xf numFmtId="5" fontId="31" fillId="46" borderId="19" xfId="160" applyNumberFormat="1" applyFont="1" applyFill="1" applyBorder="1" applyAlignment="1" applyProtection="1">
      <alignment horizontal="center" vertical="center" wrapText="1"/>
    </xf>
    <xf numFmtId="0" fontId="31" fillId="46" borderId="19" xfId="244" applyFont="1" applyFill="1" applyBorder="1" applyAlignment="1">
      <alignment horizontal="center" vertical="center"/>
    </xf>
    <xf numFmtId="5" fontId="34" fillId="46" borderId="19" xfId="160" applyNumberFormat="1" applyFont="1" applyFill="1" applyBorder="1" applyAlignment="1" applyProtection="1">
      <alignment horizontal="center" vertical="center" wrapText="1"/>
    </xf>
    <xf numFmtId="5" fontId="34" fillId="46" borderId="24" xfId="160" applyNumberFormat="1" applyFont="1" applyFill="1" applyBorder="1" applyAlignment="1" applyProtection="1">
      <alignment horizontal="center" vertical="center" wrapText="1"/>
    </xf>
    <xf numFmtId="164" fontId="34" fillId="46" borderId="24" xfId="160" applyFont="1" applyFill="1" applyBorder="1" applyAlignment="1" applyProtection="1">
      <alignment horizontal="center" vertical="center" wrapText="1"/>
    </xf>
    <xf numFmtId="0" fontId="32" fillId="46" borderId="19" xfId="0" applyFont="1" applyFill="1" applyBorder="1" applyAlignment="1">
      <alignment horizontal="center" vertical="center"/>
    </xf>
    <xf numFmtId="164" fontId="34" fillId="46" borderId="23" xfId="160" applyFont="1" applyFill="1" applyBorder="1" applyAlignment="1" applyProtection="1">
      <alignment horizontal="center" vertical="center" wrapText="1"/>
    </xf>
    <xf numFmtId="0" fontId="28" fillId="46" borderId="19" xfId="0" applyFont="1" applyFill="1" applyBorder="1"/>
    <xf numFmtId="0" fontId="28" fillId="46" borderId="0" xfId="0" applyFont="1" applyFill="1"/>
    <xf numFmtId="0" fontId="28" fillId="46" borderId="19" xfId="0" applyFont="1" applyFill="1" applyBorder="1" applyAlignment="1">
      <alignment horizontal="center" vertical="center"/>
    </xf>
    <xf numFmtId="0" fontId="28" fillId="46" borderId="19" xfId="0" applyFont="1" applyFill="1" applyBorder="1" applyAlignment="1">
      <alignment horizontal="center" vertical="center" wrapText="1"/>
    </xf>
    <xf numFmtId="14" fontId="28" fillId="46" borderId="19" xfId="0" applyNumberFormat="1" applyFont="1" applyFill="1" applyBorder="1" applyAlignment="1">
      <alignment horizontal="center" vertical="center"/>
    </xf>
    <xf numFmtId="14" fontId="33" fillId="46" borderId="19" xfId="244" applyNumberFormat="1" applyFont="1" applyFill="1" applyBorder="1">
      <alignment horizontal="center" vertical="center" wrapText="1"/>
    </xf>
    <xf numFmtId="5" fontId="28" fillId="46" borderId="19" xfId="160" applyNumberFormat="1" applyFont="1" applyFill="1" applyBorder="1" applyAlignment="1">
      <alignment horizontal="center" vertical="center"/>
    </xf>
    <xf numFmtId="3" fontId="34" fillId="46" borderId="19" xfId="160" applyNumberFormat="1" applyFont="1" applyFill="1" applyBorder="1" applyAlignment="1" applyProtection="1">
      <alignment horizontal="center" vertical="center" wrapText="1"/>
    </xf>
    <xf numFmtId="0" fontId="28" fillId="46" borderId="23" xfId="0" applyFont="1" applyFill="1" applyBorder="1"/>
    <xf numFmtId="0" fontId="28" fillId="46" borderId="19" xfId="0" applyFont="1" applyFill="1" applyBorder="1" applyAlignment="1">
      <alignment horizontal="right" vertical="center"/>
    </xf>
    <xf numFmtId="0" fontId="28" fillId="46" borderId="0" xfId="0" applyFont="1" applyFill="1" applyAlignment="1">
      <alignment vertical="center"/>
    </xf>
    <xf numFmtId="0" fontId="31" fillId="46" borderId="19" xfId="247" applyFont="1" applyFill="1" applyBorder="1" applyAlignment="1">
      <alignment horizontal="center" vertical="center" wrapText="1"/>
    </xf>
    <xf numFmtId="164" fontId="35" fillId="46" borderId="0" xfId="160" applyFont="1" applyFill="1" applyAlignment="1">
      <alignment horizontal="center" vertical="center"/>
    </xf>
    <xf numFmtId="0" fontId="31" fillId="46" borderId="19" xfId="246" applyFont="1" applyFill="1" applyBorder="1" applyAlignment="1">
      <alignment horizontal="center" vertical="center" wrapText="1"/>
    </xf>
    <xf numFmtId="0" fontId="34" fillId="46" borderId="19" xfId="160" applyNumberFormat="1" applyFont="1" applyFill="1" applyBorder="1" applyAlignment="1" applyProtection="1">
      <alignment horizontal="center" vertical="center" wrapText="1"/>
    </xf>
    <xf numFmtId="0" fontId="36" fillId="46" borderId="19" xfId="0" applyFont="1" applyFill="1" applyBorder="1"/>
    <xf numFmtId="3" fontId="32" fillId="46" borderId="19" xfId="0" applyNumberFormat="1" applyFont="1" applyFill="1" applyBorder="1" applyAlignment="1">
      <alignment horizontal="center" vertical="center"/>
    </xf>
    <xf numFmtId="0" fontId="29" fillId="46" borderId="0" xfId="0" applyFont="1" applyFill="1"/>
    <xf numFmtId="164" fontId="35" fillId="46" borderId="24" xfId="160" applyFont="1" applyFill="1" applyBorder="1" applyAlignment="1">
      <alignment horizontal="center" vertical="center" wrapText="1"/>
    </xf>
    <xf numFmtId="3" fontId="37" fillId="46" borderId="19" xfId="160" applyNumberFormat="1" applyFont="1" applyFill="1" applyBorder="1" applyAlignment="1">
      <alignment horizontal="center" vertical="center"/>
    </xf>
    <xf numFmtId="164" fontId="35" fillId="46" borderId="23" xfId="160" applyFont="1" applyFill="1" applyBorder="1" applyAlignment="1">
      <alignment horizontal="center" vertical="center"/>
    </xf>
    <xf numFmtId="0" fontId="37" fillId="46" borderId="19" xfId="160" applyNumberFormat="1" applyFont="1" applyFill="1" applyBorder="1" applyAlignment="1">
      <alignment horizontal="center" vertical="center"/>
    </xf>
    <xf numFmtId="164" fontId="35" fillId="46" borderId="19" xfId="160" applyFont="1" applyFill="1" applyBorder="1" applyAlignment="1">
      <alignment horizontal="center" vertical="center" wrapText="1"/>
    </xf>
    <xf numFmtId="164" fontId="35" fillId="46" borderId="19" xfId="160" applyFont="1" applyFill="1" applyBorder="1" applyAlignment="1">
      <alignment horizontal="center" vertical="center"/>
    </xf>
    <xf numFmtId="0" fontId="28" fillId="46" borderId="0" xfId="0" applyFont="1" applyFill="1" applyAlignment="1">
      <alignment horizontal="center" vertical="center"/>
    </xf>
    <xf numFmtId="5" fontId="38" fillId="46" borderId="19" xfId="160" applyNumberFormat="1" applyFont="1" applyFill="1" applyBorder="1" applyAlignment="1" applyProtection="1">
      <alignment horizontal="center" vertical="center" wrapText="1"/>
    </xf>
    <xf numFmtId="5" fontId="33" fillId="46" borderId="19" xfId="160" applyNumberFormat="1" applyFont="1" applyFill="1" applyBorder="1" applyAlignment="1" applyProtection="1">
      <alignment horizontal="center" vertical="center" wrapText="1"/>
    </xf>
    <xf numFmtId="0" fontId="35" fillId="46" borderId="19" xfId="160" applyNumberFormat="1" applyFont="1" applyFill="1" applyBorder="1" applyAlignment="1">
      <alignment horizontal="center" vertical="center"/>
    </xf>
    <xf numFmtId="164" fontId="28" fillId="46" borderId="0" xfId="160" applyFont="1" applyFill="1" applyAlignment="1">
      <alignment horizontal="center" vertical="center"/>
    </xf>
    <xf numFmtId="0" fontId="37" fillId="46" borderId="0" xfId="160" applyNumberFormat="1" applyFont="1" applyFill="1" applyBorder="1" applyAlignment="1">
      <alignment horizontal="center" vertical="center"/>
    </xf>
    <xf numFmtId="0" fontId="39" fillId="47" borderId="19" xfId="243" applyFont="1" applyFill="1" applyBorder="1" applyAlignment="1">
      <alignment horizontal="center" vertical="center" wrapText="1"/>
    </xf>
    <xf numFmtId="0" fontId="39" fillId="47" borderId="19" xfId="242" applyFont="1" applyFill="1" applyBorder="1" applyAlignment="1">
      <alignment horizontal="center" vertical="center" wrapText="1"/>
    </xf>
    <xf numFmtId="3" fontId="39" fillId="47" borderId="19" xfId="242" applyNumberFormat="1" applyFont="1" applyFill="1" applyBorder="1" applyAlignment="1">
      <alignment horizontal="center" vertical="center" wrapText="1"/>
    </xf>
    <xf numFmtId="3" fontId="40" fillId="47" borderId="19" xfId="242" applyNumberFormat="1" applyFont="1" applyFill="1" applyBorder="1" applyAlignment="1">
      <alignment horizontal="center" vertical="center" wrapText="1"/>
    </xf>
    <xf numFmtId="0" fontId="40" fillId="47" borderId="19" xfId="242" applyFont="1" applyFill="1" applyBorder="1" applyAlignment="1">
      <alignment horizontal="center" vertical="center" wrapText="1"/>
    </xf>
    <xf numFmtId="165" fontId="40" fillId="47" borderId="19" xfId="242" applyNumberFormat="1" applyFont="1" applyFill="1" applyBorder="1" applyAlignment="1">
      <alignment horizontal="center" vertical="center" wrapText="1"/>
    </xf>
    <xf numFmtId="164" fontId="39" fillId="47" borderId="19" xfId="160" applyFont="1" applyFill="1" applyBorder="1" applyAlignment="1" applyProtection="1">
      <alignment horizontal="center" vertical="center" wrapText="1"/>
    </xf>
    <xf numFmtId="164" fontId="41" fillId="47" borderId="19" xfId="160" applyFont="1" applyFill="1" applyBorder="1" applyAlignment="1" applyProtection="1">
      <alignment horizontal="center" vertical="center" wrapText="1"/>
    </xf>
    <xf numFmtId="164" fontId="41" fillId="47" borderId="24" xfId="160" applyFont="1" applyFill="1" applyBorder="1" applyAlignment="1" applyProtection="1">
      <alignment horizontal="center" vertical="center" wrapText="1"/>
    </xf>
    <xf numFmtId="0" fontId="41" fillId="47" borderId="19" xfId="160" applyNumberFormat="1" applyFont="1" applyFill="1" applyBorder="1" applyAlignment="1" applyProtection="1">
      <alignment horizontal="center" vertical="center" wrapText="1"/>
    </xf>
    <xf numFmtId="164" fontId="41" fillId="47" borderId="23" xfId="160" applyFont="1" applyFill="1" applyBorder="1" applyAlignment="1" applyProtection="1">
      <alignment horizontal="center" vertical="center" wrapText="1"/>
    </xf>
    <xf numFmtId="165" fontId="39" fillId="47" borderId="19" xfId="242" applyNumberFormat="1" applyFont="1" applyFill="1" applyBorder="1" applyAlignment="1">
      <alignment horizontal="center" vertical="center" wrapText="1"/>
    </xf>
    <xf numFmtId="0" fontId="42" fillId="47" borderId="19" xfId="0" applyFont="1" applyFill="1" applyBorder="1" applyAlignment="1">
      <alignment horizontal="center" vertical="center"/>
    </xf>
    <xf numFmtId="0" fontId="42" fillId="47" borderId="19" xfId="0" applyFont="1" applyFill="1" applyBorder="1" applyAlignment="1">
      <alignment horizontal="center" vertical="center" wrapText="1"/>
    </xf>
    <xf numFmtId="0" fontId="31" fillId="46" borderId="25" xfId="246" applyFont="1" applyFill="1" applyBorder="1" applyAlignment="1">
      <alignment horizontal="center" vertical="center" wrapText="1"/>
    </xf>
    <xf numFmtId="0" fontId="31" fillId="46" borderId="26" xfId="246" applyFont="1" applyFill="1" applyBorder="1" applyAlignment="1">
      <alignment horizontal="center" vertical="center" wrapText="1"/>
    </xf>
    <xf numFmtId="0" fontId="31" fillId="46" borderId="25" xfId="244" applyFont="1" applyFill="1" applyBorder="1" applyAlignment="1">
      <alignment horizontal="center" vertical="center"/>
    </xf>
    <xf numFmtId="0" fontId="31" fillId="46" borderId="26" xfId="244" applyFont="1" applyFill="1" applyBorder="1" applyAlignment="1">
      <alignment horizontal="center" vertical="center"/>
    </xf>
    <xf numFmtId="14" fontId="33" fillId="46" borderId="25" xfId="244" applyNumberFormat="1" applyFont="1" applyFill="1" applyBorder="1">
      <alignment horizontal="center" vertical="center" wrapText="1"/>
    </xf>
    <xf numFmtId="14" fontId="33" fillId="46" borderId="26" xfId="244" applyNumberFormat="1" applyFont="1" applyFill="1" applyBorder="1">
      <alignment horizontal="center" vertical="center" wrapText="1"/>
    </xf>
    <xf numFmtId="5" fontId="37" fillId="46" borderId="19" xfId="160" applyNumberFormat="1" applyFont="1" applyFill="1" applyBorder="1" applyAlignment="1" applyProtection="1">
      <alignment horizontal="center" vertical="center" wrapText="1"/>
    </xf>
  </cellXfs>
  <cellStyles count="309">
    <cellStyle name="20 % - Accent1" xfId="1" xr:uid="{00000000-0005-0000-0000-000000000000}"/>
    <cellStyle name="20 % - Accent1 2" xfId="2" xr:uid="{00000000-0005-0000-0000-000001000000}"/>
    <cellStyle name="20 % - Accent1 2 2" xfId="3" xr:uid="{00000000-0005-0000-0000-000002000000}"/>
    <cellStyle name="20 % - Accent1 3" xfId="4" xr:uid="{00000000-0005-0000-0000-000003000000}"/>
    <cellStyle name="20 % - Accent1 3 2" xfId="5" xr:uid="{00000000-0005-0000-0000-000004000000}"/>
    <cellStyle name="20 % - Accent1 4" xfId="6" xr:uid="{00000000-0005-0000-0000-000005000000}"/>
    <cellStyle name="20 % - Accent2" xfId="7" xr:uid="{00000000-0005-0000-0000-000006000000}"/>
    <cellStyle name="20 % - Accent2 2" xfId="8" xr:uid="{00000000-0005-0000-0000-000007000000}"/>
    <cellStyle name="20 % - Accent2 2 2" xfId="9" xr:uid="{00000000-0005-0000-0000-000008000000}"/>
    <cellStyle name="20 % - Accent2 3" xfId="10" xr:uid="{00000000-0005-0000-0000-000009000000}"/>
    <cellStyle name="20 % - Accent2 3 2" xfId="11" xr:uid="{00000000-0005-0000-0000-00000A000000}"/>
    <cellStyle name="20 % - Accent2 4" xfId="12" xr:uid="{00000000-0005-0000-0000-00000B000000}"/>
    <cellStyle name="20 % - Accent3" xfId="13" xr:uid="{00000000-0005-0000-0000-00000C000000}"/>
    <cellStyle name="20 % - Accent3 2" xfId="14" xr:uid="{00000000-0005-0000-0000-00000D000000}"/>
    <cellStyle name="20 % - Accent3 2 2" xfId="15" xr:uid="{00000000-0005-0000-0000-00000E000000}"/>
    <cellStyle name="20 % - Accent3 3" xfId="16" xr:uid="{00000000-0005-0000-0000-00000F000000}"/>
    <cellStyle name="20 % - Accent3 3 2" xfId="17" xr:uid="{00000000-0005-0000-0000-000010000000}"/>
    <cellStyle name="20 % - Accent3 4" xfId="18" xr:uid="{00000000-0005-0000-0000-000011000000}"/>
    <cellStyle name="20 % - Accent4" xfId="19" xr:uid="{00000000-0005-0000-0000-000012000000}"/>
    <cellStyle name="20 % - Accent4 2" xfId="20" xr:uid="{00000000-0005-0000-0000-000013000000}"/>
    <cellStyle name="20 % - Accent4 2 2" xfId="21" xr:uid="{00000000-0005-0000-0000-000014000000}"/>
    <cellStyle name="20 % - Accent4 3" xfId="22" xr:uid="{00000000-0005-0000-0000-000015000000}"/>
    <cellStyle name="20 % - Accent4 3 2" xfId="23" xr:uid="{00000000-0005-0000-0000-000016000000}"/>
    <cellStyle name="20 % - Accent4 4" xfId="24" xr:uid="{00000000-0005-0000-0000-000017000000}"/>
    <cellStyle name="20 % - Accent5" xfId="25" xr:uid="{00000000-0005-0000-0000-000018000000}"/>
    <cellStyle name="20 % - Accent5 2" xfId="26" xr:uid="{00000000-0005-0000-0000-000019000000}"/>
    <cellStyle name="20 % - Accent5 2 2" xfId="27" xr:uid="{00000000-0005-0000-0000-00001A000000}"/>
    <cellStyle name="20 % - Accent5 3" xfId="28" xr:uid="{00000000-0005-0000-0000-00001B000000}"/>
    <cellStyle name="20 % - Accent5 3 2" xfId="29" xr:uid="{00000000-0005-0000-0000-00001C000000}"/>
    <cellStyle name="20 % - Accent5 4" xfId="30" xr:uid="{00000000-0005-0000-0000-00001D000000}"/>
    <cellStyle name="20 % - Accent6" xfId="31" xr:uid="{00000000-0005-0000-0000-00001E000000}"/>
    <cellStyle name="20 % - Accent6 2" xfId="32" xr:uid="{00000000-0005-0000-0000-00001F000000}"/>
    <cellStyle name="20 % - Accent6 2 2" xfId="33" xr:uid="{00000000-0005-0000-0000-000020000000}"/>
    <cellStyle name="20 % - Accent6 3" xfId="34" xr:uid="{00000000-0005-0000-0000-000021000000}"/>
    <cellStyle name="20 % - Accent6 3 2" xfId="35" xr:uid="{00000000-0005-0000-0000-000022000000}"/>
    <cellStyle name="20 % - Accent6 4" xfId="36" xr:uid="{00000000-0005-0000-0000-000023000000}"/>
    <cellStyle name="20% - akcent 1 2" xfId="37" xr:uid="{00000000-0005-0000-0000-000024000000}"/>
    <cellStyle name="20% - akcent 2 2" xfId="38" xr:uid="{00000000-0005-0000-0000-000025000000}"/>
    <cellStyle name="20% - akcent 3 2" xfId="39" xr:uid="{00000000-0005-0000-0000-000026000000}"/>
    <cellStyle name="20% - akcent 4 2" xfId="40" xr:uid="{00000000-0005-0000-0000-000027000000}"/>
    <cellStyle name="20% - akcent 5 2" xfId="41" xr:uid="{00000000-0005-0000-0000-000028000000}"/>
    <cellStyle name="20% - akcent 6 2" xfId="42" xr:uid="{00000000-0005-0000-0000-000029000000}"/>
    <cellStyle name="40 % - Accent1" xfId="43" xr:uid="{00000000-0005-0000-0000-00002A000000}"/>
    <cellStyle name="40 % - Accent1 2" xfId="44" xr:uid="{00000000-0005-0000-0000-00002B000000}"/>
    <cellStyle name="40 % - Accent1 2 2" xfId="45" xr:uid="{00000000-0005-0000-0000-00002C000000}"/>
    <cellStyle name="40 % - Accent1 3" xfId="46" xr:uid="{00000000-0005-0000-0000-00002D000000}"/>
    <cellStyle name="40 % - Accent1 3 2" xfId="47" xr:uid="{00000000-0005-0000-0000-00002E000000}"/>
    <cellStyle name="40 % - Accent1 4" xfId="48" xr:uid="{00000000-0005-0000-0000-00002F000000}"/>
    <cellStyle name="40 % - Accent2" xfId="49" xr:uid="{00000000-0005-0000-0000-000030000000}"/>
    <cellStyle name="40 % - Accent2 2" xfId="50" xr:uid="{00000000-0005-0000-0000-000031000000}"/>
    <cellStyle name="40 % - Accent2 2 2" xfId="51" xr:uid="{00000000-0005-0000-0000-000032000000}"/>
    <cellStyle name="40 % - Accent2 3" xfId="52" xr:uid="{00000000-0005-0000-0000-000033000000}"/>
    <cellStyle name="40 % - Accent2 3 2" xfId="53" xr:uid="{00000000-0005-0000-0000-000034000000}"/>
    <cellStyle name="40 % - Accent2 4" xfId="54" xr:uid="{00000000-0005-0000-0000-000035000000}"/>
    <cellStyle name="40 % - Accent3" xfId="55" xr:uid="{00000000-0005-0000-0000-000036000000}"/>
    <cellStyle name="40 % - Accent3 2" xfId="56" xr:uid="{00000000-0005-0000-0000-000037000000}"/>
    <cellStyle name="40 % - Accent3 2 2" xfId="57" xr:uid="{00000000-0005-0000-0000-000038000000}"/>
    <cellStyle name="40 % - Accent3 3" xfId="58" xr:uid="{00000000-0005-0000-0000-000039000000}"/>
    <cellStyle name="40 % - Accent3 3 2" xfId="59" xr:uid="{00000000-0005-0000-0000-00003A000000}"/>
    <cellStyle name="40 % - Accent3 4" xfId="60" xr:uid="{00000000-0005-0000-0000-00003B000000}"/>
    <cellStyle name="40 % - Accent4" xfId="61" xr:uid="{00000000-0005-0000-0000-00003C000000}"/>
    <cellStyle name="40 % - Accent4 2" xfId="62" xr:uid="{00000000-0005-0000-0000-00003D000000}"/>
    <cellStyle name="40 % - Accent4 2 2" xfId="63" xr:uid="{00000000-0005-0000-0000-00003E000000}"/>
    <cellStyle name="40 % - Accent4 3" xfId="64" xr:uid="{00000000-0005-0000-0000-00003F000000}"/>
    <cellStyle name="40 % - Accent4 3 2" xfId="65" xr:uid="{00000000-0005-0000-0000-000040000000}"/>
    <cellStyle name="40 % - Accent4 4" xfId="66" xr:uid="{00000000-0005-0000-0000-000041000000}"/>
    <cellStyle name="40 % - Accent5" xfId="67" xr:uid="{00000000-0005-0000-0000-000042000000}"/>
    <cellStyle name="40 % - Accent5 2" xfId="68" xr:uid="{00000000-0005-0000-0000-000043000000}"/>
    <cellStyle name="40 % - Accent5 2 2" xfId="69" xr:uid="{00000000-0005-0000-0000-000044000000}"/>
    <cellStyle name="40 % - Accent5 3" xfId="70" xr:uid="{00000000-0005-0000-0000-000045000000}"/>
    <cellStyle name="40 % - Accent5 3 2" xfId="71" xr:uid="{00000000-0005-0000-0000-000046000000}"/>
    <cellStyle name="40 % - Accent5 4" xfId="72" xr:uid="{00000000-0005-0000-0000-000047000000}"/>
    <cellStyle name="40 % - Accent6" xfId="73" xr:uid="{00000000-0005-0000-0000-000048000000}"/>
    <cellStyle name="40 % - Accent6 2" xfId="74" xr:uid="{00000000-0005-0000-0000-000049000000}"/>
    <cellStyle name="40 % - Accent6 2 2" xfId="75" xr:uid="{00000000-0005-0000-0000-00004A000000}"/>
    <cellStyle name="40 % - Accent6 3" xfId="76" xr:uid="{00000000-0005-0000-0000-00004B000000}"/>
    <cellStyle name="40 % - Accent6 3 2" xfId="77" xr:uid="{00000000-0005-0000-0000-00004C000000}"/>
    <cellStyle name="40 % - Accent6 4" xfId="78" xr:uid="{00000000-0005-0000-0000-00004D000000}"/>
    <cellStyle name="40% - akcent 1 2" xfId="79" xr:uid="{00000000-0005-0000-0000-00004E000000}"/>
    <cellStyle name="40% - akcent 2 2" xfId="80" xr:uid="{00000000-0005-0000-0000-00004F000000}"/>
    <cellStyle name="40% - akcent 3 2" xfId="81" xr:uid="{00000000-0005-0000-0000-000050000000}"/>
    <cellStyle name="40% - akcent 4 2" xfId="82" xr:uid="{00000000-0005-0000-0000-000051000000}"/>
    <cellStyle name="40% - akcent 5 2" xfId="83" xr:uid="{00000000-0005-0000-0000-000052000000}"/>
    <cellStyle name="40% - akcent 6 2" xfId="84" xr:uid="{00000000-0005-0000-0000-000053000000}"/>
    <cellStyle name="60 % - Accent1" xfId="85" xr:uid="{00000000-0005-0000-0000-000054000000}"/>
    <cellStyle name="60 % - Accent1 2" xfId="86" xr:uid="{00000000-0005-0000-0000-000055000000}"/>
    <cellStyle name="60 % - Accent1 2 2" xfId="87" xr:uid="{00000000-0005-0000-0000-000056000000}"/>
    <cellStyle name="60 % - Accent1 3" xfId="88" xr:uid="{00000000-0005-0000-0000-000057000000}"/>
    <cellStyle name="60 % - Accent1 3 2" xfId="89" xr:uid="{00000000-0005-0000-0000-000058000000}"/>
    <cellStyle name="60 % - Accent1 4" xfId="90" xr:uid="{00000000-0005-0000-0000-000059000000}"/>
    <cellStyle name="60 % - Accent2" xfId="91" xr:uid="{00000000-0005-0000-0000-00005A000000}"/>
    <cellStyle name="60 % - Accent2 2" xfId="92" xr:uid="{00000000-0005-0000-0000-00005B000000}"/>
    <cellStyle name="60 % - Accent2 2 2" xfId="93" xr:uid="{00000000-0005-0000-0000-00005C000000}"/>
    <cellStyle name="60 % - Accent2 3" xfId="94" xr:uid="{00000000-0005-0000-0000-00005D000000}"/>
    <cellStyle name="60 % - Accent2 3 2" xfId="95" xr:uid="{00000000-0005-0000-0000-00005E000000}"/>
    <cellStyle name="60 % - Accent2 4" xfId="96" xr:uid="{00000000-0005-0000-0000-00005F000000}"/>
    <cellStyle name="60 % - Accent3" xfId="97" xr:uid="{00000000-0005-0000-0000-000060000000}"/>
    <cellStyle name="60 % - Accent3 2" xfId="98" xr:uid="{00000000-0005-0000-0000-000061000000}"/>
    <cellStyle name="60 % - Accent3 2 2" xfId="99" xr:uid="{00000000-0005-0000-0000-000062000000}"/>
    <cellStyle name="60 % - Accent3 3" xfId="100" xr:uid="{00000000-0005-0000-0000-000063000000}"/>
    <cellStyle name="60 % - Accent3 3 2" xfId="101" xr:uid="{00000000-0005-0000-0000-000064000000}"/>
    <cellStyle name="60 % - Accent3 4" xfId="102" xr:uid="{00000000-0005-0000-0000-000065000000}"/>
    <cellStyle name="60 % - Accent4" xfId="103" xr:uid="{00000000-0005-0000-0000-000066000000}"/>
    <cellStyle name="60 % - Accent4 2" xfId="104" xr:uid="{00000000-0005-0000-0000-000067000000}"/>
    <cellStyle name="60 % - Accent4 2 2" xfId="105" xr:uid="{00000000-0005-0000-0000-000068000000}"/>
    <cellStyle name="60 % - Accent4 3" xfId="106" xr:uid="{00000000-0005-0000-0000-000069000000}"/>
    <cellStyle name="60 % - Accent4 3 2" xfId="107" xr:uid="{00000000-0005-0000-0000-00006A000000}"/>
    <cellStyle name="60 % - Accent4 4" xfId="108" xr:uid="{00000000-0005-0000-0000-00006B000000}"/>
    <cellStyle name="60 % - Accent5" xfId="109" xr:uid="{00000000-0005-0000-0000-00006C000000}"/>
    <cellStyle name="60 % - Accent5 2" xfId="110" xr:uid="{00000000-0005-0000-0000-00006D000000}"/>
    <cellStyle name="60 % - Accent5 2 2" xfId="111" xr:uid="{00000000-0005-0000-0000-00006E000000}"/>
    <cellStyle name="60 % - Accent5 3" xfId="112" xr:uid="{00000000-0005-0000-0000-00006F000000}"/>
    <cellStyle name="60 % - Accent5 3 2" xfId="113" xr:uid="{00000000-0005-0000-0000-000070000000}"/>
    <cellStyle name="60 % - Accent5 4" xfId="114" xr:uid="{00000000-0005-0000-0000-000071000000}"/>
    <cellStyle name="60 % - Accent6" xfId="115" xr:uid="{00000000-0005-0000-0000-000072000000}"/>
    <cellStyle name="60 % - Accent6 2" xfId="116" xr:uid="{00000000-0005-0000-0000-000073000000}"/>
    <cellStyle name="60 % - Accent6 2 2" xfId="117" xr:uid="{00000000-0005-0000-0000-000074000000}"/>
    <cellStyle name="60 % - Accent6 3" xfId="118" xr:uid="{00000000-0005-0000-0000-000075000000}"/>
    <cellStyle name="60 % - Accent6 3 2" xfId="119" xr:uid="{00000000-0005-0000-0000-000076000000}"/>
    <cellStyle name="60 % - Accent6 4" xfId="120" xr:uid="{00000000-0005-0000-0000-000077000000}"/>
    <cellStyle name="60% - akcent 1 2" xfId="121" xr:uid="{00000000-0005-0000-0000-000078000000}"/>
    <cellStyle name="60% - akcent 2 2" xfId="122" xr:uid="{00000000-0005-0000-0000-000079000000}"/>
    <cellStyle name="60% - akcent 3 2" xfId="123" xr:uid="{00000000-0005-0000-0000-00007A000000}"/>
    <cellStyle name="60% - akcent 4 2" xfId="124" xr:uid="{00000000-0005-0000-0000-00007B000000}"/>
    <cellStyle name="60% - akcent 5 2" xfId="125" xr:uid="{00000000-0005-0000-0000-00007C000000}"/>
    <cellStyle name="60% - akcent 6 2" xfId="126" xr:uid="{00000000-0005-0000-0000-00007D000000}"/>
    <cellStyle name="Akcent 1 2" xfId="127" xr:uid="{00000000-0005-0000-0000-00007E000000}"/>
    <cellStyle name="Akcent 2 2" xfId="128" xr:uid="{00000000-0005-0000-0000-00007F000000}"/>
    <cellStyle name="Akcent 3 2" xfId="129" xr:uid="{00000000-0005-0000-0000-000080000000}"/>
    <cellStyle name="Akcent 4 2" xfId="130" xr:uid="{00000000-0005-0000-0000-000081000000}"/>
    <cellStyle name="Akcent 5 2" xfId="131" xr:uid="{00000000-0005-0000-0000-000082000000}"/>
    <cellStyle name="Akcent 6 2" xfId="132" xr:uid="{00000000-0005-0000-0000-000083000000}"/>
    <cellStyle name="Avertissement" xfId="133" xr:uid="{00000000-0005-0000-0000-000084000000}"/>
    <cellStyle name="Avertissement 2" xfId="134" xr:uid="{00000000-0005-0000-0000-000085000000}"/>
    <cellStyle name="Avertissement 2 2" xfId="135" xr:uid="{00000000-0005-0000-0000-000086000000}"/>
    <cellStyle name="Avertissement 3" xfId="136" xr:uid="{00000000-0005-0000-0000-000087000000}"/>
    <cellStyle name="Avertissement 3 2" xfId="137" xr:uid="{00000000-0005-0000-0000-000088000000}"/>
    <cellStyle name="Avertissement 4" xfId="138" xr:uid="{00000000-0005-0000-0000-000089000000}"/>
    <cellStyle name="Calcul" xfId="139" xr:uid="{00000000-0005-0000-0000-00008A000000}"/>
    <cellStyle name="Calcul 2" xfId="140" xr:uid="{00000000-0005-0000-0000-00008B000000}"/>
    <cellStyle name="Calcul 2 2" xfId="141" xr:uid="{00000000-0005-0000-0000-00008C000000}"/>
    <cellStyle name="Calcul 3" xfId="142" xr:uid="{00000000-0005-0000-0000-00008D000000}"/>
    <cellStyle name="Calcul 3 2" xfId="143" xr:uid="{00000000-0005-0000-0000-00008E000000}"/>
    <cellStyle name="Calcul 4" xfId="144" xr:uid="{00000000-0005-0000-0000-00008F000000}"/>
    <cellStyle name="Cellule liée" xfId="145" xr:uid="{00000000-0005-0000-0000-000090000000}"/>
    <cellStyle name="Cellule liée 2" xfId="146" xr:uid="{00000000-0005-0000-0000-000091000000}"/>
    <cellStyle name="Cellule liée 2 2" xfId="147" xr:uid="{00000000-0005-0000-0000-000092000000}"/>
    <cellStyle name="Cellule liée 3" xfId="148" xr:uid="{00000000-0005-0000-0000-000093000000}"/>
    <cellStyle name="Cellule liée 3 2" xfId="149" xr:uid="{00000000-0005-0000-0000-000094000000}"/>
    <cellStyle name="Cellule liée 4" xfId="150" xr:uid="{00000000-0005-0000-0000-000095000000}"/>
    <cellStyle name="Commentaire" xfId="151" xr:uid="{00000000-0005-0000-0000-000096000000}"/>
    <cellStyle name="Commentaire 2" xfId="152" xr:uid="{00000000-0005-0000-0000-000097000000}"/>
    <cellStyle name="Commentaire 2 2" xfId="153" xr:uid="{00000000-0005-0000-0000-000098000000}"/>
    <cellStyle name="Commentaire 2 2 2" xfId="154" xr:uid="{00000000-0005-0000-0000-000099000000}"/>
    <cellStyle name="Commentaire 2 3" xfId="155" xr:uid="{00000000-0005-0000-0000-00009A000000}"/>
    <cellStyle name="Commentaire 3" xfId="156" xr:uid="{00000000-0005-0000-0000-00009B000000}"/>
    <cellStyle name="Dane wejściowe 2" xfId="157" xr:uid="{00000000-0005-0000-0000-00009C000000}"/>
    <cellStyle name="Dane wyjściowe 2" xfId="158" xr:uid="{00000000-0005-0000-0000-00009D000000}"/>
    <cellStyle name="Dobre 2" xfId="159" xr:uid="{00000000-0005-0000-0000-00009E000000}"/>
    <cellStyle name="Dziesiętny" xfId="160" builtinId="3"/>
    <cellStyle name="Dziesiętny 2" xfId="161" xr:uid="{00000000-0005-0000-0000-0000A0000000}"/>
    <cellStyle name="Dziesiętny 2 2" xfId="162" xr:uid="{00000000-0005-0000-0000-0000A1000000}"/>
    <cellStyle name="Dziesiętny 3" xfId="163" xr:uid="{00000000-0005-0000-0000-0000A2000000}"/>
    <cellStyle name="Entrée" xfId="164" xr:uid="{00000000-0005-0000-0000-0000A3000000}"/>
    <cellStyle name="Entrée 2" xfId="165" xr:uid="{00000000-0005-0000-0000-0000A4000000}"/>
    <cellStyle name="Entrée 2 2" xfId="166" xr:uid="{00000000-0005-0000-0000-0000A5000000}"/>
    <cellStyle name="Entrée 3" xfId="167" xr:uid="{00000000-0005-0000-0000-0000A6000000}"/>
    <cellStyle name="Entrée 3 2" xfId="168" xr:uid="{00000000-0005-0000-0000-0000A7000000}"/>
    <cellStyle name="Entrée 4" xfId="169" xr:uid="{00000000-0005-0000-0000-0000A8000000}"/>
    <cellStyle name="Hyperlink 2" xfId="170" xr:uid="{00000000-0005-0000-0000-0000A9000000}"/>
    <cellStyle name="Hyperlink 2 2" xfId="171" xr:uid="{00000000-0005-0000-0000-0000AA000000}"/>
    <cellStyle name="Hyperlink 2 3" xfId="172" xr:uid="{00000000-0005-0000-0000-0000AB000000}"/>
    <cellStyle name="Hyperlink 2 4" xfId="173" xr:uid="{00000000-0005-0000-0000-0000AC000000}"/>
    <cellStyle name="Insatisfaisant" xfId="174" xr:uid="{00000000-0005-0000-0000-0000AD000000}"/>
    <cellStyle name="Insatisfaisant 2" xfId="175" xr:uid="{00000000-0005-0000-0000-0000AE000000}"/>
    <cellStyle name="Insatisfaisant 2 2" xfId="176" xr:uid="{00000000-0005-0000-0000-0000AF000000}"/>
    <cellStyle name="Insatisfaisant 3" xfId="177" xr:uid="{00000000-0005-0000-0000-0000B0000000}"/>
    <cellStyle name="Insatisfaisant 3 2" xfId="178" xr:uid="{00000000-0005-0000-0000-0000B1000000}"/>
    <cellStyle name="Insatisfaisant 4" xfId="179" xr:uid="{00000000-0005-0000-0000-0000B2000000}"/>
    <cellStyle name="Komórka połączona 2" xfId="180" xr:uid="{00000000-0005-0000-0000-0000B3000000}"/>
    <cellStyle name="Komórka zaznaczona 2" xfId="181" xr:uid="{00000000-0005-0000-0000-0000B4000000}"/>
    <cellStyle name="Nagłówek 1 2" xfId="182" xr:uid="{00000000-0005-0000-0000-0000B5000000}"/>
    <cellStyle name="Nagłówek 2 2" xfId="183" xr:uid="{00000000-0005-0000-0000-0000B6000000}"/>
    <cellStyle name="Nagłówek 3 2" xfId="184" xr:uid="{00000000-0005-0000-0000-0000B7000000}"/>
    <cellStyle name="Nagłówek 4 2" xfId="185" xr:uid="{00000000-0005-0000-0000-0000B8000000}"/>
    <cellStyle name="Neutralne 2" xfId="186" xr:uid="{00000000-0005-0000-0000-0000B9000000}"/>
    <cellStyle name="Neutre" xfId="187" xr:uid="{00000000-0005-0000-0000-0000BA000000}"/>
    <cellStyle name="Neutre 2" xfId="188" xr:uid="{00000000-0005-0000-0000-0000BB000000}"/>
    <cellStyle name="Neutre 2 2" xfId="189" xr:uid="{00000000-0005-0000-0000-0000BC000000}"/>
    <cellStyle name="Neutre 3" xfId="190" xr:uid="{00000000-0005-0000-0000-0000BD000000}"/>
    <cellStyle name="Neutre 3 2" xfId="191" xr:uid="{00000000-0005-0000-0000-0000BE000000}"/>
    <cellStyle name="Neutre 4" xfId="192" xr:uid="{00000000-0005-0000-0000-0000BF000000}"/>
    <cellStyle name="Normal 2" xfId="193" xr:uid="{00000000-0005-0000-0000-0000C0000000}"/>
    <cellStyle name="Normal 2 2" xfId="194" xr:uid="{00000000-0005-0000-0000-0000C1000000}"/>
    <cellStyle name="Normal 2 3" xfId="195" xr:uid="{00000000-0005-0000-0000-0000C2000000}"/>
    <cellStyle name="Normal 2 3 2" xfId="196" xr:uid="{00000000-0005-0000-0000-0000C3000000}"/>
    <cellStyle name="Normal 3" xfId="197" xr:uid="{00000000-0005-0000-0000-0000C4000000}"/>
    <cellStyle name="Normal 4" xfId="198" xr:uid="{00000000-0005-0000-0000-0000C5000000}"/>
    <cellStyle name="Normal 4 2" xfId="199" xr:uid="{00000000-0005-0000-0000-0000C6000000}"/>
    <cellStyle name="Normal_&lt;#Config&gt;" xfId="200" xr:uid="{00000000-0005-0000-0000-0000C7000000}"/>
    <cellStyle name="Normalny" xfId="0" builtinId="0"/>
    <cellStyle name="Normalny 10" xfId="201" xr:uid="{00000000-0005-0000-0000-0000C9000000}"/>
    <cellStyle name="Normalny 11" xfId="202" xr:uid="{00000000-0005-0000-0000-0000CA000000}"/>
    <cellStyle name="Normalny 2" xfId="203" xr:uid="{00000000-0005-0000-0000-0000CB000000}"/>
    <cellStyle name="Normalny 2 2" xfId="204" xr:uid="{00000000-0005-0000-0000-0000CC000000}"/>
    <cellStyle name="Normalny 2 2 2" xfId="205" xr:uid="{00000000-0005-0000-0000-0000CD000000}"/>
    <cellStyle name="Normalny 2 2 2 2" xfId="206" xr:uid="{00000000-0005-0000-0000-0000CE000000}"/>
    <cellStyle name="Normalny 2 2 2 2 2" xfId="207" xr:uid="{00000000-0005-0000-0000-0000CF000000}"/>
    <cellStyle name="Normalny 2 2 2 3" xfId="208" xr:uid="{00000000-0005-0000-0000-0000D0000000}"/>
    <cellStyle name="Normalny 2 2 2 3 2" xfId="209" xr:uid="{00000000-0005-0000-0000-0000D1000000}"/>
    <cellStyle name="Normalny 2 2 2 4" xfId="210" xr:uid="{00000000-0005-0000-0000-0000D2000000}"/>
    <cellStyle name="Normalny 2 2 2 5" xfId="211" xr:uid="{00000000-0005-0000-0000-0000D3000000}"/>
    <cellStyle name="Normalny 2 2 3" xfId="212" xr:uid="{00000000-0005-0000-0000-0000D4000000}"/>
    <cellStyle name="Normalny 2 3" xfId="213" xr:uid="{00000000-0005-0000-0000-0000D5000000}"/>
    <cellStyle name="Normalny 2 4" xfId="214" xr:uid="{00000000-0005-0000-0000-0000D6000000}"/>
    <cellStyle name="Normalny 2 5" xfId="215" xr:uid="{00000000-0005-0000-0000-0000D7000000}"/>
    <cellStyle name="Normalny 2 5 2" xfId="216" xr:uid="{00000000-0005-0000-0000-0000D8000000}"/>
    <cellStyle name="Normalny 2 6" xfId="217" xr:uid="{00000000-0005-0000-0000-0000D9000000}"/>
    <cellStyle name="Normalny 2 6 2" xfId="218" xr:uid="{00000000-0005-0000-0000-0000DA000000}"/>
    <cellStyle name="Normalny 2 7" xfId="219" xr:uid="{00000000-0005-0000-0000-0000DB000000}"/>
    <cellStyle name="Normalny 2 8" xfId="220" xr:uid="{00000000-0005-0000-0000-0000DC000000}"/>
    <cellStyle name="Normalny 2 9" xfId="221" xr:uid="{00000000-0005-0000-0000-0000DD000000}"/>
    <cellStyle name="Normalny 3" xfId="222" xr:uid="{00000000-0005-0000-0000-0000DE000000}"/>
    <cellStyle name="Normalny 3 2" xfId="223" xr:uid="{00000000-0005-0000-0000-0000DF000000}"/>
    <cellStyle name="Normalny 3 2 2" xfId="224" xr:uid="{00000000-0005-0000-0000-0000E0000000}"/>
    <cellStyle name="Normalny 4" xfId="225" xr:uid="{00000000-0005-0000-0000-0000E1000000}"/>
    <cellStyle name="Normalny 4 2" xfId="226" xr:uid="{00000000-0005-0000-0000-0000E2000000}"/>
    <cellStyle name="Normalny 4 3" xfId="227" xr:uid="{00000000-0005-0000-0000-0000E3000000}"/>
    <cellStyle name="Normalny 5" xfId="228" xr:uid="{00000000-0005-0000-0000-0000E4000000}"/>
    <cellStyle name="Normalny 6" xfId="229" xr:uid="{00000000-0005-0000-0000-0000E5000000}"/>
    <cellStyle name="Normalny 7" xfId="230" xr:uid="{00000000-0005-0000-0000-0000E6000000}"/>
    <cellStyle name="Normalny 7 2" xfId="231" xr:uid="{00000000-0005-0000-0000-0000E7000000}"/>
    <cellStyle name="Normalny 7 2 2" xfId="232" xr:uid="{00000000-0005-0000-0000-0000E8000000}"/>
    <cellStyle name="Normalny 7 3" xfId="233" xr:uid="{00000000-0005-0000-0000-0000E9000000}"/>
    <cellStyle name="Normalny 7 3 2" xfId="234" xr:uid="{00000000-0005-0000-0000-0000EA000000}"/>
    <cellStyle name="Normalny 7 4" xfId="235" xr:uid="{00000000-0005-0000-0000-0000EB000000}"/>
    <cellStyle name="Normalny 7 5" xfId="236" xr:uid="{00000000-0005-0000-0000-0000EC000000}"/>
    <cellStyle name="Normalny 8" xfId="237" xr:uid="{00000000-0005-0000-0000-0000ED000000}"/>
    <cellStyle name="Normalny 8 2" xfId="238" xr:uid="{00000000-0005-0000-0000-0000EE000000}"/>
    <cellStyle name="Normalny 9" xfId="239" xr:uid="{00000000-0005-0000-0000-0000EF000000}"/>
    <cellStyle name="Normalny 9 2" xfId="240" xr:uid="{00000000-0005-0000-0000-0000F0000000}"/>
    <cellStyle name="Obliczenia 2" xfId="241" xr:uid="{00000000-0005-0000-0000-0000F1000000}"/>
    <cellStyle name="PZU naglowek pion" xfId="242" xr:uid="{00000000-0005-0000-0000-0000F2000000}"/>
    <cellStyle name="PZU naglowek poziom" xfId="243" xr:uid="{00000000-0005-0000-0000-0000F3000000}"/>
    <cellStyle name="PZU Tekst kolumna 1" xfId="244" xr:uid="{00000000-0005-0000-0000-0000F4000000}"/>
    <cellStyle name="PZU Tekst kolumna 2" xfId="245" xr:uid="{00000000-0005-0000-0000-0000F5000000}"/>
    <cellStyle name="PZU Tekst kolumna lewa 1" xfId="246" xr:uid="{00000000-0005-0000-0000-0000F6000000}"/>
    <cellStyle name="PZU Tekst kolumna lewa 2" xfId="247" xr:uid="{00000000-0005-0000-0000-0000F7000000}"/>
    <cellStyle name="Satisfaisant" xfId="248" xr:uid="{00000000-0005-0000-0000-0000F8000000}"/>
    <cellStyle name="Satisfaisant 2" xfId="249" xr:uid="{00000000-0005-0000-0000-0000F9000000}"/>
    <cellStyle name="Satisfaisant 2 2" xfId="250" xr:uid="{00000000-0005-0000-0000-0000FA000000}"/>
    <cellStyle name="Satisfaisant 3" xfId="251" xr:uid="{00000000-0005-0000-0000-0000FB000000}"/>
    <cellStyle name="Satisfaisant 3 2" xfId="252" xr:uid="{00000000-0005-0000-0000-0000FC000000}"/>
    <cellStyle name="Satisfaisant 4" xfId="253" xr:uid="{00000000-0005-0000-0000-0000FD000000}"/>
    <cellStyle name="Sortie" xfId="254" xr:uid="{00000000-0005-0000-0000-0000FE000000}"/>
    <cellStyle name="Sortie 2" xfId="255" xr:uid="{00000000-0005-0000-0000-0000FF000000}"/>
    <cellStyle name="Sortie 2 2" xfId="256" xr:uid="{00000000-0005-0000-0000-000000010000}"/>
    <cellStyle name="Sortie 3" xfId="257" xr:uid="{00000000-0005-0000-0000-000001010000}"/>
    <cellStyle name="Sortie 3 2" xfId="258" xr:uid="{00000000-0005-0000-0000-000002010000}"/>
    <cellStyle name="Sortie 4" xfId="259" xr:uid="{00000000-0005-0000-0000-000003010000}"/>
    <cellStyle name="Suma 2" xfId="260" xr:uid="{00000000-0005-0000-0000-000004010000}"/>
    <cellStyle name="Tekst objaśnienia 2" xfId="261" xr:uid="{00000000-0005-0000-0000-000005010000}"/>
    <cellStyle name="Tekst ostrzeżenia 2" xfId="262" xr:uid="{00000000-0005-0000-0000-000006010000}"/>
    <cellStyle name="Texte explicatif" xfId="263" xr:uid="{00000000-0005-0000-0000-000007010000}"/>
    <cellStyle name="Texte explicatif 2" xfId="264" xr:uid="{00000000-0005-0000-0000-000008010000}"/>
    <cellStyle name="Texte explicatif 2 2" xfId="265" xr:uid="{00000000-0005-0000-0000-000009010000}"/>
    <cellStyle name="Texte explicatif 3" xfId="266" xr:uid="{00000000-0005-0000-0000-00000A010000}"/>
    <cellStyle name="Texte explicatif 3 2" xfId="267" xr:uid="{00000000-0005-0000-0000-00000B010000}"/>
    <cellStyle name="Texte explicatif 4" xfId="268" xr:uid="{00000000-0005-0000-0000-00000C010000}"/>
    <cellStyle name="Titre" xfId="269" xr:uid="{00000000-0005-0000-0000-00000D010000}"/>
    <cellStyle name="Titre 2" xfId="270" xr:uid="{00000000-0005-0000-0000-00000E010000}"/>
    <cellStyle name="Titre 2 2" xfId="271" xr:uid="{00000000-0005-0000-0000-00000F010000}"/>
    <cellStyle name="Titre 3" xfId="272" xr:uid="{00000000-0005-0000-0000-000010010000}"/>
    <cellStyle name="Titre 3 2" xfId="273" xr:uid="{00000000-0005-0000-0000-000011010000}"/>
    <cellStyle name="Titre 4" xfId="274" xr:uid="{00000000-0005-0000-0000-000012010000}"/>
    <cellStyle name="Titre 1" xfId="275" xr:uid="{00000000-0005-0000-0000-000013010000}"/>
    <cellStyle name="Titre 1 2" xfId="276" xr:uid="{00000000-0005-0000-0000-000014010000}"/>
    <cellStyle name="Titre 1 2 2" xfId="277" xr:uid="{00000000-0005-0000-0000-000015010000}"/>
    <cellStyle name="Titre 1 3" xfId="278" xr:uid="{00000000-0005-0000-0000-000016010000}"/>
    <cellStyle name="Titre 1 3 2" xfId="279" xr:uid="{00000000-0005-0000-0000-000017010000}"/>
    <cellStyle name="Titre 1 4" xfId="280" xr:uid="{00000000-0005-0000-0000-000018010000}"/>
    <cellStyle name="Titre 2" xfId="281" xr:uid="{00000000-0005-0000-0000-000019010000}"/>
    <cellStyle name="Titre 2 2" xfId="282" xr:uid="{00000000-0005-0000-0000-00001A010000}"/>
    <cellStyle name="Titre 2 2 2" xfId="283" xr:uid="{00000000-0005-0000-0000-00001B010000}"/>
    <cellStyle name="Titre 2 3" xfId="284" xr:uid="{00000000-0005-0000-0000-00001C010000}"/>
    <cellStyle name="Titre 2 3 2" xfId="285" xr:uid="{00000000-0005-0000-0000-00001D010000}"/>
    <cellStyle name="Titre 2 4" xfId="286" xr:uid="{00000000-0005-0000-0000-00001E010000}"/>
    <cellStyle name="Titre 3" xfId="287" xr:uid="{00000000-0005-0000-0000-00001F010000}"/>
    <cellStyle name="Titre 3 2" xfId="288" xr:uid="{00000000-0005-0000-0000-000020010000}"/>
    <cellStyle name="Titre 3 2 2" xfId="289" xr:uid="{00000000-0005-0000-0000-000021010000}"/>
    <cellStyle name="Titre 3 3" xfId="290" xr:uid="{00000000-0005-0000-0000-000022010000}"/>
    <cellStyle name="Titre 3 3 2" xfId="291" xr:uid="{00000000-0005-0000-0000-000023010000}"/>
    <cellStyle name="Titre 3 4" xfId="292" xr:uid="{00000000-0005-0000-0000-000024010000}"/>
    <cellStyle name="Titre 4" xfId="293" xr:uid="{00000000-0005-0000-0000-000025010000}"/>
    <cellStyle name="Titre 4 2" xfId="294" xr:uid="{00000000-0005-0000-0000-000026010000}"/>
    <cellStyle name="Titre 4 2 2" xfId="295" xr:uid="{00000000-0005-0000-0000-000027010000}"/>
    <cellStyle name="Titre 4 3" xfId="296" xr:uid="{00000000-0005-0000-0000-000028010000}"/>
    <cellStyle name="Titre 4 3 2" xfId="297" xr:uid="{00000000-0005-0000-0000-000029010000}"/>
    <cellStyle name="Titre 4 4" xfId="298" xr:uid="{00000000-0005-0000-0000-00002A010000}"/>
    <cellStyle name="Tytuł 2" xfId="299" xr:uid="{00000000-0005-0000-0000-00002B010000}"/>
    <cellStyle name="Uwaga 2" xfId="300" xr:uid="{00000000-0005-0000-0000-00002C010000}"/>
    <cellStyle name="Uwaga 3" xfId="301" xr:uid="{00000000-0005-0000-0000-00002D010000}"/>
    <cellStyle name="Vérification" xfId="302" xr:uid="{00000000-0005-0000-0000-00002E010000}"/>
    <cellStyle name="Vérification 2" xfId="303" xr:uid="{00000000-0005-0000-0000-00002F010000}"/>
    <cellStyle name="Vérification 2 2" xfId="304" xr:uid="{00000000-0005-0000-0000-000030010000}"/>
    <cellStyle name="Vérification 3" xfId="305" xr:uid="{00000000-0005-0000-0000-000031010000}"/>
    <cellStyle name="Vérification 3 2" xfId="306" xr:uid="{00000000-0005-0000-0000-000032010000}"/>
    <cellStyle name="Vérification 4" xfId="307" xr:uid="{00000000-0005-0000-0000-000033010000}"/>
    <cellStyle name="Złe 2" xfId="308" xr:uid="{00000000-0005-0000-0000-000034010000}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ka pancer" id="{3CD59C7F-6555-4D40-8CCB-4A7815C06AFD}" userId="9ba4cdd46de87491" providerId="Windows Live"/>
  <person displayName="Monika Pancer" id="{EBE5A0ED-B3A4-42D6-9709-45D2EE87975F}" userId="S::monika.pancer@guk.gda.pl::14ac21e5-2830-4c99-8ec9-2b8e6e2dbd2d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1" dT="2021-12-29T10:59:44.86" personId="{3CD59C7F-6555-4D40-8CCB-4A7815C06AFD}" id="{89381A7D-4941-473C-B8D0-EF6B67529AE0}">
    <text>do uzupełnienia</text>
  </threadedComment>
  <threadedComment ref="M1" dT="2021-12-29T10:59:44.86" personId="{3CD59C7F-6555-4D40-8CCB-4A7815C06AFD}" id="{7EA006C1-B3DE-4C5A-8F56-0B3E3C555B35}">
    <text>do uzupełnienia</text>
  </threadedComment>
  <threadedComment ref="S14" dT="2021-01-13T10:05:09.62" personId="{EBE5A0ED-B3A4-42D6-9709-45D2EE87975F}" id="{22E79F46-AEF1-4389-AF24-1406547824F1}">
    <text>błąd w dowodzie rejestracyjnym - wyliczone F1-G</text>
  </threadedComment>
  <threadedComment ref="S19" dT="2021-01-13T10:11:10.30" personId="{EBE5A0ED-B3A4-42D6-9709-45D2EE87975F}" id="{F398BA58-FF1D-4DFC-B5AF-83FFEC624CF9}">
    <text>wyliczone F1-G z dowodu rejestracyjnego</text>
  </threadedComment>
  <threadedComment ref="S22" dT="2021-01-13T09:47:19.33" personId="{EBE5A0ED-B3A4-42D6-9709-45D2EE87975F}" id="{2345DF59-4289-4E51-9FDC-BAE44C0F27EB}">
    <text>wyliczona F1-G z dowodu rejestracyjnego</text>
  </threadedComment>
  <threadedComment ref="S33" dT="2021-01-13T09:59:01.17" personId="{EBE5A0ED-B3A4-42D6-9709-45D2EE87975F}" id="{D8EBAB00-AFFB-4DF2-A2DF-9251B8A21A7C}">
    <text>F1-G z dowodu rejestracyjnego</text>
  </threadedComment>
  <threadedComment ref="S34" dT="2021-01-13T09:59:01.17" personId="{EBE5A0ED-B3A4-42D6-9709-45D2EE87975F}" id="{99B31568-795E-4FDD-BCA5-8BC6262CEABE}">
    <text>F1-G z dowodu rejestracyjnego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tabSelected="1" zoomScaleNormal="100" workbookViewId="0">
      <selection activeCell="N41" sqref="N41"/>
    </sheetView>
  </sheetViews>
  <sheetFormatPr defaultColWidth="9" defaultRowHeight="12" x14ac:dyDescent="0.25"/>
  <cols>
    <col min="1" max="1" width="5.19921875" style="39" customWidth="1"/>
    <col min="2" max="2" width="12.59765625" style="53" customWidth="1"/>
    <col min="3" max="3" width="15.3984375" style="53" customWidth="1"/>
    <col min="4" max="4" width="19.59765625" style="53" customWidth="1"/>
    <col min="5" max="5" width="19.69921875" style="53" customWidth="1"/>
    <col min="6" max="10" width="12.59765625" style="53" customWidth="1"/>
    <col min="11" max="11" width="16.3984375" style="57" hidden="1" customWidth="1"/>
    <col min="12" max="13" width="16.3984375" style="41" hidden="1" customWidth="1"/>
    <col min="14" max="14" width="16.3984375" style="41" customWidth="1"/>
    <col min="15" max="15" width="22.3984375" style="41" hidden="1" customWidth="1"/>
    <col min="16" max="16" width="16.3984375" style="58" customWidth="1"/>
    <col min="17" max="17" width="16.3984375" style="41" customWidth="1"/>
    <col min="18" max="18" width="54.59765625" style="53" customWidth="1"/>
    <col min="19" max="19" width="10.09765625" style="30" customWidth="1"/>
    <col min="20" max="20" width="15.5" style="30" customWidth="1"/>
    <col min="21" max="21" width="24.5" style="30" customWidth="1"/>
    <col min="22" max="253" width="12.59765625" style="1" customWidth="1"/>
    <col min="254" max="16384" width="9" style="1"/>
  </cols>
  <sheetData>
    <row r="1" spans="1:21" s="2" customFormat="1" ht="36" x14ac:dyDescent="0.25">
      <c r="A1" s="59" t="s">
        <v>0</v>
      </c>
      <c r="B1" s="60" t="s">
        <v>1</v>
      </c>
      <c r="C1" s="60" t="s">
        <v>2</v>
      </c>
      <c r="D1" s="60" t="s">
        <v>119</v>
      </c>
      <c r="E1" s="60" t="s">
        <v>120</v>
      </c>
      <c r="F1" s="61" t="s">
        <v>121</v>
      </c>
      <c r="G1" s="62" t="s">
        <v>118</v>
      </c>
      <c r="H1" s="63" t="s">
        <v>3</v>
      </c>
      <c r="I1" s="64" t="s">
        <v>112</v>
      </c>
      <c r="J1" s="64" t="s">
        <v>113</v>
      </c>
      <c r="K1" s="65" t="s">
        <v>70</v>
      </c>
      <c r="L1" s="66" t="s">
        <v>125</v>
      </c>
      <c r="M1" s="67" t="s">
        <v>133</v>
      </c>
      <c r="N1" s="67" t="s">
        <v>156</v>
      </c>
      <c r="O1" s="67" t="s">
        <v>139</v>
      </c>
      <c r="P1" s="68" t="s">
        <v>134</v>
      </c>
      <c r="Q1" s="69" t="s">
        <v>127</v>
      </c>
      <c r="R1" s="70" t="s">
        <v>61</v>
      </c>
      <c r="S1" s="71" t="s">
        <v>163</v>
      </c>
      <c r="T1" s="72" t="s">
        <v>114</v>
      </c>
      <c r="U1" s="39"/>
    </row>
    <row r="2" spans="1:21" ht="24" x14ac:dyDescent="0.25">
      <c r="A2" s="40">
        <v>1</v>
      </c>
      <c r="B2" s="12" t="s">
        <v>96</v>
      </c>
      <c r="C2" s="12" t="s">
        <v>4</v>
      </c>
      <c r="D2" s="12" t="s">
        <v>5</v>
      </c>
      <c r="E2" s="12" t="s">
        <v>6</v>
      </c>
      <c r="F2" s="13">
        <v>9291</v>
      </c>
      <c r="G2" s="19">
        <v>43161</v>
      </c>
      <c r="H2" s="20">
        <v>2018</v>
      </c>
      <c r="I2" s="19">
        <v>44977</v>
      </c>
      <c r="J2" s="19">
        <v>45341</v>
      </c>
      <c r="K2" s="22">
        <v>717780.25</v>
      </c>
      <c r="L2" s="24">
        <f>K2*0.92*0.92*0.92*0.92</f>
        <v>514212.71792704012</v>
      </c>
      <c r="N2" s="24">
        <f t="shared" ref="N2:N8" si="0">L2*0.92</f>
        <v>473075.70049287693</v>
      </c>
      <c r="O2" s="26"/>
      <c r="P2" s="27">
        <v>73530</v>
      </c>
      <c r="Q2" s="28" t="s">
        <v>128</v>
      </c>
      <c r="R2" s="14" t="s">
        <v>7</v>
      </c>
      <c r="S2" s="29">
        <v>11470</v>
      </c>
      <c r="T2" s="29">
        <v>26000</v>
      </c>
    </row>
    <row r="3" spans="1:21" ht="24" x14ac:dyDescent="0.25">
      <c r="A3" s="42">
        <v>2</v>
      </c>
      <c r="B3" s="15" t="s">
        <v>100</v>
      </c>
      <c r="C3" s="15" t="s">
        <v>4</v>
      </c>
      <c r="D3" s="15" t="s">
        <v>5</v>
      </c>
      <c r="E3" s="15" t="s">
        <v>8</v>
      </c>
      <c r="F3" s="16">
        <v>9291</v>
      </c>
      <c r="G3" s="19">
        <v>43164</v>
      </c>
      <c r="H3" s="21">
        <v>2018</v>
      </c>
      <c r="I3" s="34">
        <v>44977</v>
      </c>
      <c r="J3" s="34">
        <v>45341</v>
      </c>
      <c r="K3" s="22">
        <v>567008.79</v>
      </c>
      <c r="L3" s="24">
        <f>K3*0.92*0.92*0.92*0.92</f>
        <v>406201.10541411844</v>
      </c>
      <c r="N3" s="24">
        <f t="shared" si="0"/>
        <v>373705.01698098896</v>
      </c>
      <c r="O3" s="26"/>
      <c r="P3" s="43">
        <v>83884</v>
      </c>
      <c r="Q3" s="28" t="s">
        <v>128</v>
      </c>
      <c r="R3" s="17" t="s">
        <v>9</v>
      </c>
      <c r="S3" s="44">
        <v>5680</v>
      </c>
      <c r="T3" s="29">
        <v>18000</v>
      </c>
    </row>
    <row r="4" spans="1:21" ht="24" x14ac:dyDescent="0.25">
      <c r="A4" s="40">
        <v>3</v>
      </c>
      <c r="B4" s="12" t="s">
        <v>94</v>
      </c>
      <c r="C4" s="12" t="s">
        <v>4</v>
      </c>
      <c r="D4" s="12" t="s">
        <v>5</v>
      </c>
      <c r="E4" s="12" t="s">
        <v>10</v>
      </c>
      <c r="F4" s="13">
        <v>9291</v>
      </c>
      <c r="G4" s="19">
        <v>43158</v>
      </c>
      <c r="H4" s="20">
        <v>2018</v>
      </c>
      <c r="I4" s="19">
        <v>44977</v>
      </c>
      <c r="J4" s="19">
        <v>45341</v>
      </c>
      <c r="K4" s="22">
        <v>565016.72</v>
      </c>
      <c r="L4" s="24">
        <f>K4*0.92*0.92*0.92*0.92</f>
        <v>404774.00049029122</v>
      </c>
      <c r="N4" s="24">
        <f t="shared" si="0"/>
        <v>372392.08045106794</v>
      </c>
      <c r="O4" s="26"/>
      <c r="P4" s="43">
        <v>78137</v>
      </c>
      <c r="Q4" s="28" t="s">
        <v>128</v>
      </c>
      <c r="R4" s="14" t="s">
        <v>11</v>
      </c>
      <c r="S4" s="29">
        <v>5695</v>
      </c>
      <c r="T4" s="29">
        <v>18000</v>
      </c>
    </row>
    <row r="5" spans="1:21" ht="24" x14ac:dyDescent="0.25">
      <c r="A5" s="42">
        <v>4</v>
      </c>
      <c r="B5" s="15" t="s">
        <v>108</v>
      </c>
      <c r="C5" s="15" t="s">
        <v>4</v>
      </c>
      <c r="D5" s="15" t="s">
        <v>5</v>
      </c>
      <c r="E5" s="15" t="s">
        <v>12</v>
      </c>
      <c r="F5" s="16">
        <v>9291</v>
      </c>
      <c r="G5" s="19">
        <v>43151</v>
      </c>
      <c r="H5" s="21">
        <v>2018</v>
      </c>
      <c r="I5" s="34">
        <v>44977</v>
      </c>
      <c r="J5" s="34">
        <v>45341</v>
      </c>
      <c r="K5" s="22">
        <v>605425.48</v>
      </c>
      <c r="L5" s="24">
        <f>K5*0.92*0.92*0.92*0.92</f>
        <v>433722.55167662085</v>
      </c>
      <c r="N5" s="24">
        <f t="shared" si="0"/>
        <v>399024.74754249118</v>
      </c>
      <c r="O5" s="26"/>
      <c r="P5" s="27">
        <v>97900</v>
      </c>
      <c r="Q5" s="28" t="s">
        <v>128</v>
      </c>
      <c r="R5" s="17" t="s">
        <v>13</v>
      </c>
      <c r="S5" s="29">
        <v>10660</v>
      </c>
      <c r="T5" s="29">
        <v>26000</v>
      </c>
    </row>
    <row r="6" spans="1:21" ht="24" x14ac:dyDescent="0.25">
      <c r="A6" s="40">
        <v>5</v>
      </c>
      <c r="B6" s="12" t="s">
        <v>97</v>
      </c>
      <c r="C6" s="12" t="s">
        <v>4</v>
      </c>
      <c r="D6" s="12" t="s">
        <v>115</v>
      </c>
      <c r="E6" s="12" t="s">
        <v>15</v>
      </c>
      <c r="F6" s="13">
        <v>10677</v>
      </c>
      <c r="G6" s="19">
        <v>43161</v>
      </c>
      <c r="H6" s="20">
        <v>2016</v>
      </c>
      <c r="I6" s="19">
        <v>44977</v>
      </c>
      <c r="J6" s="19">
        <v>45341</v>
      </c>
      <c r="K6" s="22">
        <v>588525</v>
      </c>
      <c r="L6" s="24">
        <f>K6*0.92*0.92*0.92*0.92*0.92*0.92</f>
        <v>356855.07716597762</v>
      </c>
      <c r="N6" s="24">
        <f t="shared" si="0"/>
        <v>328306.67099269945</v>
      </c>
      <c r="O6" s="26"/>
      <c r="P6" s="43">
        <v>58300</v>
      </c>
      <c r="Q6" s="28" t="s">
        <v>128</v>
      </c>
      <c r="R6" s="14" t="s">
        <v>16</v>
      </c>
      <c r="S6" s="29">
        <v>9896</v>
      </c>
      <c r="T6" s="29">
        <v>26000</v>
      </c>
    </row>
    <row r="7" spans="1:21" ht="24" x14ac:dyDescent="0.25">
      <c r="A7" s="42">
        <v>6</v>
      </c>
      <c r="B7" s="15" t="s">
        <v>102</v>
      </c>
      <c r="C7" s="15" t="s">
        <v>4</v>
      </c>
      <c r="D7" s="15" t="s">
        <v>5</v>
      </c>
      <c r="E7" s="15" t="s">
        <v>17</v>
      </c>
      <c r="F7" s="16">
        <v>9291</v>
      </c>
      <c r="G7" s="19">
        <v>43172</v>
      </c>
      <c r="H7" s="21">
        <v>2018</v>
      </c>
      <c r="I7" s="34">
        <v>44977</v>
      </c>
      <c r="J7" s="34">
        <v>45341</v>
      </c>
      <c r="K7" s="22">
        <v>670410</v>
      </c>
      <c r="L7" s="24">
        <f>K7*0.92*0.92*0.92*0.92</f>
        <v>480277.00431360013</v>
      </c>
      <c r="N7" s="24">
        <f t="shared" si="0"/>
        <v>441854.84396851214</v>
      </c>
      <c r="O7" s="26"/>
      <c r="P7" s="27">
        <v>88229</v>
      </c>
      <c r="Q7" s="28" t="s">
        <v>128</v>
      </c>
      <c r="R7" s="17" t="s">
        <v>18</v>
      </c>
      <c r="S7" s="29">
        <v>9985</v>
      </c>
      <c r="T7" s="29">
        <v>26000</v>
      </c>
    </row>
    <row r="8" spans="1:21" ht="24" x14ac:dyDescent="0.25">
      <c r="A8" s="40">
        <v>7</v>
      </c>
      <c r="B8" s="12" t="s">
        <v>109</v>
      </c>
      <c r="C8" s="12" t="s">
        <v>4</v>
      </c>
      <c r="D8" s="12" t="s">
        <v>5</v>
      </c>
      <c r="E8" s="12" t="s">
        <v>19</v>
      </c>
      <c r="F8" s="13">
        <v>9291</v>
      </c>
      <c r="G8" s="19">
        <v>43151</v>
      </c>
      <c r="H8" s="20">
        <v>2018</v>
      </c>
      <c r="I8" s="19">
        <v>44977</v>
      </c>
      <c r="J8" s="19">
        <v>45341</v>
      </c>
      <c r="K8" s="22">
        <v>605425.48</v>
      </c>
      <c r="L8" s="24">
        <f>K8*0.92*0.92*0.92*0.92</f>
        <v>433722.55167662085</v>
      </c>
      <c r="N8" s="24">
        <f t="shared" si="0"/>
        <v>399024.74754249118</v>
      </c>
      <c r="O8" s="26"/>
      <c r="P8" s="43">
        <v>72668</v>
      </c>
      <c r="Q8" s="28" t="s">
        <v>128</v>
      </c>
      <c r="R8" s="14" t="s">
        <v>71</v>
      </c>
      <c r="S8" s="29">
        <v>10650</v>
      </c>
      <c r="T8" s="29">
        <v>26000</v>
      </c>
    </row>
    <row r="9" spans="1:21" ht="24" x14ac:dyDescent="0.25">
      <c r="A9" s="42">
        <v>8</v>
      </c>
      <c r="B9" s="15" t="s">
        <v>87</v>
      </c>
      <c r="C9" s="15" t="s">
        <v>4</v>
      </c>
      <c r="D9" s="15" t="s">
        <v>20</v>
      </c>
      <c r="E9" s="15" t="s">
        <v>21</v>
      </c>
      <c r="F9" s="16">
        <v>1968</v>
      </c>
      <c r="G9" s="19">
        <v>42032</v>
      </c>
      <c r="H9" s="21">
        <v>2014</v>
      </c>
      <c r="I9" s="34">
        <v>44977</v>
      </c>
      <c r="J9" s="34">
        <v>45341</v>
      </c>
      <c r="K9" s="22">
        <v>63000</v>
      </c>
      <c r="L9" s="24">
        <v>43700</v>
      </c>
      <c r="M9" s="25">
        <v>50300</v>
      </c>
      <c r="N9" s="25">
        <v>45500</v>
      </c>
      <c r="O9" s="26" t="s">
        <v>142</v>
      </c>
      <c r="P9" s="27">
        <v>192217</v>
      </c>
      <c r="Q9" s="28" t="s">
        <v>128</v>
      </c>
      <c r="R9" s="17" t="s">
        <v>77</v>
      </c>
      <c r="S9" s="29">
        <v>1070</v>
      </c>
      <c r="T9" s="29">
        <v>3500</v>
      </c>
    </row>
    <row r="10" spans="1:21" ht="24" x14ac:dyDescent="0.25">
      <c r="A10" s="40">
        <v>9</v>
      </c>
      <c r="B10" s="12" t="s">
        <v>104</v>
      </c>
      <c r="C10" s="12" t="s">
        <v>4</v>
      </c>
      <c r="D10" s="12" t="s">
        <v>22</v>
      </c>
      <c r="E10" s="12" t="s">
        <v>23</v>
      </c>
      <c r="F10" s="13">
        <v>12742</v>
      </c>
      <c r="G10" s="19">
        <v>43172</v>
      </c>
      <c r="H10" s="20">
        <v>2018</v>
      </c>
      <c r="I10" s="19">
        <v>44977</v>
      </c>
      <c r="J10" s="19">
        <v>45341</v>
      </c>
      <c r="K10" s="22">
        <v>440864</v>
      </c>
      <c r="L10" s="24">
        <f>K10*0.92*0.92*0.92*0.92</f>
        <v>315831.86591744004</v>
      </c>
      <c r="N10" s="25">
        <f t="shared" ref="N10:N19" si="1">L10*0.92</f>
        <v>290565.31664404483</v>
      </c>
      <c r="O10" s="26"/>
      <c r="P10" s="27">
        <v>78609</v>
      </c>
      <c r="Q10" s="28" t="s">
        <v>128</v>
      </c>
      <c r="R10" s="27" t="s">
        <v>79</v>
      </c>
      <c r="S10" s="29">
        <v>14435</v>
      </c>
      <c r="T10" s="29">
        <v>26000</v>
      </c>
    </row>
    <row r="11" spans="1:21" ht="24" x14ac:dyDescent="0.25">
      <c r="A11" s="42">
        <v>10</v>
      </c>
      <c r="B11" s="15" t="s">
        <v>95</v>
      </c>
      <c r="C11" s="15" t="s">
        <v>4</v>
      </c>
      <c r="D11" s="15" t="s">
        <v>5</v>
      </c>
      <c r="E11" s="15" t="s">
        <v>24</v>
      </c>
      <c r="F11" s="16">
        <v>9291</v>
      </c>
      <c r="G11" s="19">
        <v>43164</v>
      </c>
      <c r="H11" s="21">
        <v>2018</v>
      </c>
      <c r="I11" s="34">
        <v>44977</v>
      </c>
      <c r="J11" s="34">
        <v>45341</v>
      </c>
      <c r="K11" s="22">
        <v>717720.08</v>
      </c>
      <c r="L11" s="24">
        <f>K11*0.92*0.92*0.92*0.92</f>
        <v>514169.6125626369</v>
      </c>
      <c r="N11" s="25">
        <f t="shared" si="1"/>
        <v>473036.04355762596</v>
      </c>
      <c r="O11" s="26"/>
      <c r="P11" s="43">
        <v>77820</v>
      </c>
      <c r="Q11" s="28" t="s">
        <v>128</v>
      </c>
      <c r="R11" s="17" t="s">
        <v>25</v>
      </c>
      <c r="S11" s="29">
        <v>11470</v>
      </c>
      <c r="T11" s="29">
        <v>26000</v>
      </c>
    </row>
    <row r="12" spans="1:21" ht="24" x14ac:dyDescent="0.25">
      <c r="A12" s="40">
        <v>11</v>
      </c>
      <c r="B12" s="12" t="s">
        <v>107</v>
      </c>
      <c r="C12" s="12" t="s">
        <v>4</v>
      </c>
      <c r="D12" s="12" t="s">
        <v>26</v>
      </c>
      <c r="E12" s="12" t="s">
        <v>27</v>
      </c>
      <c r="F12" s="13">
        <v>2998</v>
      </c>
      <c r="G12" s="19">
        <v>43178</v>
      </c>
      <c r="H12" s="20">
        <v>2018</v>
      </c>
      <c r="I12" s="19">
        <v>44977</v>
      </c>
      <c r="J12" s="19">
        <v>45341</v>
      </c>
      <c r="K12" s="22">
        <v>290200</v>
      </c>
      <c r="L12" s="24">
        <f t="shared" ref="L12:L16" si="2">K12*0.92*0.92*0.92*0.92</f>
        <v>207897.23699200002</v>
      </c>
      <c r="N12" s="25">
        <f t="shared" si="1"/>
        <v>191265.45803264002</v>
      </c>
      <c r="O12" s="26"/>
      <c r="P12" s="27">
        <v>98823</v>
      </c>
      <c r="Q12" s="28" t="s">
        <v>128</v>
      </c>
      <c r="R12" s="14" t="s">
        <v>28</v>
      </c>
      <c r="S12" s="29">
        <v>2750</v>
      </c>
      <c r="T12" s="29">
        <v>7000</v>
      </c>
    </row>
    <row r="13" spans="1:21" ht="24" x14ac:dyDescent="0.25">
      <c r="A13" s="42">
        <v>12</v>
      </c>
      <c r="B13" s="15" t="s">
        <v>85</v>
      </c>
      <c r="C13" s="15" t="s">
        <v>4</v>
      </c>
      <c r="D13" s="15" t="s">
        <v>29</v>
      </c>
      <c r="E13" s="15" t="s">
        <v>30</v>
      </c>
      <c r="F13" s="16">
        <v>8710</v>
      </c>
      <c r="G13" s="19">
        <v>43195</v>
      </c>
      <c r="H13" s="21">
        <v>2018</v>
      </c>
      <c r="I13" s="34">
        <v>44977</v>
      </c>
      <c r="J13" s="34">
        <v>45341</v>
      </c>
      <c r="K13" s="22">
        <v>538606</v>
      </c>
      <c r="L13" s="24">
        <f t="shared" si="2"/>
        <v>385853.54661376006</v>
      </c>
      <c r="N13" s="25">
        <f t="shared" si="1"/>
        <v>354985.26288465929</v>
      </c>
      <c r="O13" s="26"/>
      <c r="P13" s="27">
        <v>39574</v>
      </c>
      <c r="Q13" s="28" t="s">
        <v>128</v>
      </c>
      <c r="R13" s="17" t="s">
        <v>31</v>
      </c>
      <c r="S13" s="29">
        <v>6420</v>
      </c>
      <c r="T13" s="29">
        <v>18000</v>
      </c>
    </row>
    <row r="14" spans="1:21" ht="24" x14ac:dyDescent="0.25">
      <c r="A14" s="40">
        <v>13</v>
      </c>
      <c r="B14" s="12" t="s">
        <v>101</v>
      </c>
      <c r="C14" s="12" t="s">
        <v>4</v>
      </c>
      <c r="D14" s="12" t="s">
        <v>5</v>
      </c>
      <c r="E14" s="12" t="s">
        <v>32</v>
      </c>
      <c r="F14" s="13">
        <v>9291</v>
      </c>
      <c r="G14" s="19">
        <v>43178</v>
      </c>
      <c r="H14" s="20">
        <v>2018</v>
      </c>
      <c r="I14" s="19">
        <v>44977</v>
      </c>
      <c r="J14" s="19">
        <v>45341</v>
      </c>
      <c r="K14" s="22">
        <v>566985</v>
      </c>
      <c r="L14" s="24">
        <f t="shared" si="2"/>
        <v>406184.06242560013</v>
      </c>
      <c r="N14" s="25">
        <f t="shared" si="1"/>
        <v>373689.33743155212</v>
      </c>
      <c r="O14" s="26"/>
      <c r="P14" s="27">
        <v>82383</v>
      </c>
      <c r="Q14" s="28" t="s">
        <v>128</v>
      </c>
      <c r="R14" s="14" t="s">
        <v>9</v>
      </c>
      <c r="S14" s="29">
        <f>18000-12375</f>
        <v>5625</v>
      </c>
      <c r="T14" s="29">
        <v>18000</v>
      </c>
    </row>
    <row r="15" spans="1:21" ht="24" x14ac:dyDescent="0.25">
      <c r="A15" s="42">
        <v>14</v>
      </c>
      <c r="B15" s="15" t="s">
        <v>92</v>
      </c>
      <c r="C15" s="15" t="s">
        <v>4</v>
      </c>
      <c r="D15" s="15" t="s">
        <v>5</v>
      </c>
      <c r="E15" s="15" t="s">
        <v>33</v>
      </c>
      <c r="F15" s="16">
        <v>9291</v>
      </c>
      <c r="G15" s="19">
        <v>43158</v>
      </c>
      <c r="H15" s="21">
        <v>2018</v>
      </c>
      <c r="I15" s="34">
        <v>44977</v>
      </c>
      <c r="J15" s="34">
        <v>45341</v>
      </c>
      <c r="K15" s="22">
        <v>603299.14</v>
      </c>
      <c r="L15" s="24">
        <f t="shared" si="2"/>
        <v>432199.25667005446</v>
      </c>
      <c r="N15" s="25">
        <f t="shared" si="1"/>
        <v>397623.3161364501</v>
      </c>
      <c r="O15" s="26"/>
      <c r="P15" s="27">
        <v>71089</v>
      </c>
      <c r="Q15" s="28" t="s">
        <v>128</v>
      </c>
      <c r="R15" s="17" t="s">
        <v>13</v>
      </c>
      <c r="S15" s="44">
        <v>10660</v>
      </c>
      <c r="T15" s="29">
        <v>26000</v>
      </c>
    </row>
    <row r="16" spans="1:21" ht="24" x14ac:dyDescent="0.25">
      <c r="A16" s="40">
        <v>15</v>
      </c>
      <c r="B16" s="12" t="s">
        <v>93</v>
      </c>
      <c r="C16" s="12" t="s">
        <v>4</v>
      </c>
      <c r="D16" s="12" t="s">
        <v>5</v>
      </c>
      <c r="E16" s="12" t="s">
        <v>34</v>
      </c>
      <c r="F16" s="13">
        <v>9291</v>
      </c>
      <c r="G16" s="19">
        <v>43158</v>
      </c>
      <c r="H16" s="20">
        <v>2018</v>
      </c>
      <c r="I16" s="19">
        <v>44977</v>
      </c>
      <c r="J16" s="19">
        <v>45341</v>
      </c>
      <c r="K16" s="22">
        <v>603299.14</v>
      </c>
      <c r="L16" s="24">
        <f t="shared" si="2"/>
        <v>432199.25667005446</v>
      </c>
      <c r="N16" s="25">
        <f t="shared" si="1"/>
        <v>397623.3161364501</v>
      </c>
      <c r="O16" s="26"/>
      <c r="P16" s="43">
        <v>74758</v>
      </c>
      <c r="Q16" s="28" t="s">
        <v>128</v>
      </c>
      <c r="R16" s="14" t="s">
        <v>13</v>
      </c>
      <c r="S16" s="29">
        <v>10680</v>
      </c>
      <c r="T16" s="29">
        <v>26000</v>
      </c>
    </row>
    <row r="17" spans="1:20" ht="24" x14ac:dyDescent="0.25">
      <c r="A17" s="42">
        <v>16</v>
      </c>
      <c r="B17" s="15" t="s">
        <v>98</v>
      </c>
      <c r="C17" s="15" t="s">
        <v>4</v>
      </c>
      <c r="D17" s="15" t="s">
        <v>14</v>
      </c>
      <c r="E17" s="15" t="s">
        <v>35</v>
      </c>
      <c r="F17" s="16">
        <v>7698</v>
      </c>
      <c r="G17" s="19">
        <v>43161</v>
      </c>
      <c r="H17" s="21">
        <v>2016</v>
      </c>
      <c r="I17" s="34">
        <v>44977</v>
      </c>
      <c r="J17" s="34">
        <v>45341</v>
      </c>
      <c r="K17" s="22">
        <v>588525</v>
      </c>
      <c r="L17" s="24">
        <f>K17*0.92*0.92*0.92*0.92*0.92*0.92</f>
        <v>356855.07716597762</v>
      </c>
      <c r="N17" s="25">
        <f t="shared" si="1"/>
        <v>328306.67099269945</v>
      </c>
      <c r="O17" s="26"/>
      <c r="P17" s="43">
        <v>69020</v>
      </c>
      <c r="Q17" s="28" t="s">
        <v>128</v>
      </c>
      <c r="R17" s="17" t="s">
        <v>16</v>
      </c>
      <c r="S17" s="29">
        <v>10323</v>
      </c>
      <c r="T17" s="29">
        <v>26000</v>
      </c>
    </row>
    <row r="18" spans="1:20" ht="24" x14ac:dyDescent="0.25">
      <c r="A18" s="40">
        <v>17</v>
      </c>
      <c r="B18" s="12" t="s">
        <v>81</v>
      </c>
      <c r="C18" s="12" t="s">
        <v>4</v>
      </c>
      <c r="D18" s="12" t="s">
        <v>5</v>
      </c>
      <c r="E18" s="12" t="s">
        <v>36</v>
      </c>
      <c r="F18" s="13">
        <v>9291</v>
      </c>
      <c r="G18" s="19">
        <v>43186</v>
      </c>
      <c r="H18" s="20">
        <v>2018</v>
      </c>
      <c r="I18" s="19">
        <v>44977</v>
      </c>
      <c r="J18" s="19">
        <v>45341</v>
      </c>
      <c r="K18" s="22">
        <v>670410</v>
      </c>
      <c r="L18" s="24">
        <f>K18*0.92*0.92*0.92*0.92</f>
        <v>480277.00431360013</v>
      </c>
      <c r="N18" s="25">
        <f t="shared" si="1"/>
        <v>441854.84396851214</v>
      </c>
      <c r="O18" s="26"/>
      <c r="P18" s="27">
        <v>85604</v>
      </c>
      <c r="Q18" s="28" t="s">
        <v>128</v>
      </c>
      <c r="R18" s="14" t="s">
        <v>37</v>
      </c>
      <c r="S18" s="29">
        <v>9895</v>
      </c>
      <c r="T18" s="29">
        <v>26000</v>
      </c>
    </row>
    <row r="19" spans="1:20" ht="24" x14ac:dyDescent="0.25">
      <c r="A19" s="42">
        <v>18</v>
      </c>
      <c r="B19" s="15" t="s">
        <v>110</v>
      </c>
      <c r="C19" s="15" t="s">
        <v>4</v>
      </c>
      <c r="D19" s="15" t="s">
        <v>38</v>
      </c>
      <c r="E19" s="15" t="s">
        <v>39</v>
      </c>
      <c r="F19" s="16" t="s">
        <v>124</v>
      </c>
      <c r="G19" s="19">
        <v>43643</v>
      </c>
      <c r="H19" s="21">
        <v>2018</v>
      </c>
      <c r="I19" s="34">
        <v>44977</v>
      </c>
      <c r="J19" s="34">
        <v>45341</v>
      </c>
      <c r="K19" s="22">
        <v>52764.23</v>
      </c>
      <c r="L19" s="24">
        <f>K19*0.92*0.92*0.92*0.92</f>
        <v>37799.92291182081</v>
      </c>
      <c r="N19" s="25">
        <f t="shared" si="1"/>
        <v>34775.929078875146</v>
      </c>
      <c r="O19" s="26"/>
      <c r="P19" s="43">
        <v>640</v>
      </c>
      <c r="Q19" s="28" t="s">
        <v>128</v>
      </c>
      <c r="R19" s="17" t="s">
        <v>75</v>
      </c>
      <c r="S19" s="29">
        <f>1552-987</f>
        <v>565</v>
      </c>
      <c r="T19" s="29">
        <v>1552</v>
      </c>
    </row>
    <row r="20" spans="1:20" ht="24" x14ac:dyDescent="0.25">
      <c r="A20" s="40">
        <v>19</v>
      </c>
      <c r="B20" s="12" t="s">
        <v>88</v>
      </c>
      <c r="C20" s="12" t="s">
        <v>4</v>
      </c>
      <c r="D20" s="12" t="s">
        <v>40</v>
      </c>
      <c r="E20" s="12" t="s">
        <v>41</v>
      </c>
      <c r="F20" s="13">
        <v>1368</v>
      </c>
      <c r="G20" s="19">
        <v>43250</v>
      </c>
      <c r="H20" s="20">
        <v>2018</v>
      </c>
      <c r="I20" s="19">
        <v>44977</v>
      </c>
      <c r="J20" s="19">
        <v>45341</v>
      </c>
      <c r="K20" s="22">
        <v>28400</v>
      </c>
      <c r="L20" s="24">
        <v>21900</v>
      </c>
      <c r="M20" s="25">
        <v>22500</v>
      </c>
      <c r="N20" s="25">
        <v>22200</v>
      </c>
      <c r="O20" s="26" t="s">
        <v>143</v>
      </c>
      <c r="P20" s="43">
        <v>109180</v>
      </c>
      <c r="Q20" s="28" t="s">
        <v>128</v>
      </c>
      <c r="R20" s="14" t="s">
        <v>76</v>
      </c>
      <c r="S20" s="29">
        <v>610</v>
      </c>
      <c r="T20" s="29">
        <v>1680</v>
      </c>
    </row>
    <row r="21" spans="1:20" ht="24" x14ac:dyDescent="0.25">
      <c r="A21" s="42">
        <v>20</v>
      </c>
      <c r="B21" s="15" t="s">
        <v>91</v>
      </c>
      <c r="C21" s="15" t="s">
        <v>4</v>
      </c>
      <c r="D21" s="15" t="s">
        <v>5</v>
      </c>
      <c r="E21" s="15" t="s">
        <v>42</v>
      </c>
      <c r="F21" s="16">
        <v>9291</v>
      </c>
      <c r="G21" s="19">
        <v>43158</v>
      </c>
      <c r="H21" s="21">
        <v>2018</v>
      </c>
      <c r="I21" s="34">
        <v>44977</v>
      </c>
      <c r="J21" s="34">
        <v>45341</v>
      </c>
      <c r="K21" s="22">
        <v>603299.14</v>
      </c>
      <c r="L21" s="24">
        <f>K21*0.92*0.92*0.92*0.92</f>
        <v>432199.25667005446</v>
      </c>
      <c r="N21" s="25">
        <f>L21*0.92</f>
        <v>397623.3161364501</v>
      </c>
      <c r="O21" s="26"/>
      <c r="P21" s="43">
        <v>83472</v>
      </c>
      <c r="Q21" s="28" t="s">
        <v>128</v>
      </c>
      <c r="R21" s="17" t="s">
        <v>13</v>
      </c>
      <c r="S21" s="29">
        <v>10655</v>
      </c>
      <c r="T21" s="29">
        <v>26000</v>
      </c>
    </row>
    <row r="22" spans="1:20" ht="24" x14ac:dyDescent="0.25">
      <c r="A22" s="40">
        <v>21</v>
      </c>
      <c r="B22" s="12" t="s">
        <v>111</v>
      </c>
      <c r="C22" s="12" t="s">
        <v>43</v>
      </c>
      <c r="D22" s="12" t="s">
        <v>44</v>
      </c>
      <c r="E22" s="12" t="s">
        <v>45</v>
      </c>
      <c r="F22" s="13">
        <v>8710</v>
      </c>
      <c r="G22" s="19">
        <v>43467</v>
      </c>
      <c r="H22" s="20">
        <v>2018</v>
      </c>
      <c r="I22" s="19">
        <v>44977</v>
      </c>
      <c r="J22" s="19">
        <v>45341</v>
      </c>
      <c r="K22" s="22">
        <v>782223</v>
      </c>
      <c r="L22" s="24">
        <f>K22*0.92*0.92*0.92*0.92</f>
        <v>560379.05035008001</v>
      </c>
      <c r="N22" s="25">
        <f>L22*0.92</f>
        <v>515548.72632207361</v>
      </c>
      <c r="O22" s="26"/>
      <c r="P22" s="43">
        <v>22701</v>
      </c>
      <c r="Q22" s="28" t="s">
        <v>128</v>
      </c>
      <c r="R22" s="14" t="s">
        <v>46</v>
      </c>
      <c r="S22" s="29">
        <f>20000-17725</f>
        <v>2275</v>
      </c>
      <c r="T22" s="29">
        <v>18000</v>
      </c>
    </row>
    <row r="23" spans="1:20" ht="24" x14ac:dyDescent="0.25">
      <c r="A23" s="42">
        <v>22</v>
      </c>
      <c r="B23" s="15" t="s">
        <v>82</v>
      </c>
      <c r="C23" s="15" t="s">
        <v>4</v>
      </c>
      <c r="D23" s="15" t="s">
        <v>47</v>
      </c>
      <c r="E23" s="15" t="s">
        <v>48</v>
      </c>
      <c r="F23" s="16">
        <v>1598</v>
      </c>
      <c r="G23" s="19">
        <v>43186</v>
      </c>
      <c r="H23" s="21">
        <v>2017</v>
      </c>
      <c r="I23" s="34">
        <v>44977</v>
      </c>
      <c r="J23" s="34">
        <v>45341</v>
      </c>
      <c r="K23" s="22">
        <v>80500</v>
      </c>
      <c r="L23" s="24">
        <v>50400</v>
      </c>
      <c r="M23" s="25">
        <v>64300</v>
      </c>
      <c r="N23" s="25">
        <v>52700</v>
      </c>
      <c r="O23" s="26" t="s">
        <v>144</v>
      </c>
      <c r="P23" s="27">
        <v>176964</v>
      </c>
      <c r="Q23" s="28" t="s">
        <v>128</v>
      </c>
      <c r="R23" s="17" t="s">
        <v>49</v>
      </c>
      <c r="S23" s="29">
        <v>946</v>
      </c>
      <c r="T23" s="29">
        <v>2800</v>
      </c>
    </row>
    <row r="24" spans="1:20" ht="24" x14ac:dyDescent="0.25">
      <c r="A24" s="40">
        <v>23</v>
      </c>
      <c r="B24" s="12" t="s">
        <v>106</v>
      </c>
      <c r="C24" s="12" t="s">
        <v>4</v>
      </c>
      <c r="D24" s="12" t="s">
        <v>5</v>
      </c>
      <c r="E24" s="12" t="s">
        <v>50</v>
      </c>
      <c r="F24" s="13">
        <v>9291</v>
      </c>
      <c r="G24" s="19">
        <v>43178</v>
      </c>
      <c r="H24" s="20">
        <v>2018</v>
      </c>
      <c r="I24" s="19">
        <v>44977</v>
      </c>
      <c r="J24" s="19">
        <v>45341</v>
      </c>
      <c r="K24" s="22">
        <v>670410</v>
      </c>
      <c r="L24" s="24">
        <f>K24*0.92*0.92*0.92*0.92</f>
        <v>480277.00431360013</v>
      </c>
      <c r="N24" s="25">
        <f t="shared" ref="N24:N31" si="3">L24*0.92</f>
        <v>441854.84396851214</v>
      </c>
      <c r="O24" s="26"/>
      <c r="P24" s="27">
        <v>120036</v>
      </c>
      <c r="Q24" s="28" t="s">
        <v>128</v>
      </c>
      <c r="R24" s="14" t="s">
        <v>18</v>
      </c>
      <c r="S24" s="29">
        <v>9930</v>
      </c>
      <c r="T24" s="29">
        <v>26000</v>
      </c>
    </row>
    <row r="25" spans="1:20" ht="24" x14ac:dyDescent="0.25">
      <c r="A25" s="42">
        <v>24</v>
      </c>
      <c r="B25" s="15" t="s">
        <v>103</v>
      </c>
      <c r="C25" s="15" t="s">
        <v>4</v>
      </c>
      <c r="D25" s="15" t="s">
        <v>51</v>
      </c>
      <c r="E25" s="15" t="s">
        <v>52</v>
      </c>
      <c r="F25" s="16">
        <v>9291</v>
      </c>
      <c r="G25" s="19">
        <v>43174</v>
      </c>
      <c r="H25" s="21">
        <v>2018</v>
      </c>
      <c r="I25" s="34">
        <v>44977</v>
      </c>
      <c r="J25" s="34">
        <v>45341</v>
      </c>
      <c r="K25" s="22">
        <v>332643</v>
      </c>
      <c r="L25" s="24">
        <f>K25*0.92*0.92*0.92*0.92</f>
        <v>238303.10339328001</v>
      </c>
      <c r="N25" s="25">
        <f t="shared" si="3"/>
        <v>219238.85512181761</v>
      </c>
      <c r="O25" s="26"/>
      <c r="P25" s="27">
        <v>102524</v>
      </c>
      <c r="Q25" s="28" t="s">
        <v>128</v>
      </c>
      <c r="R25" s="27" t="s">
        <v>79</v>
      </c>
      <c r="S25" s="29">
        <v>10229</v>
      </c>
      <c r="T25" s="29">
        <v>18000</v>
      </c>
    </row>
    <row r="26" spans="1:20" ht="24" x14ac:dyDescent="0.25">
      <c r="A26" s="40">
        <v>25</v>
      </c>
      <c r="B26" s="12" t="s">
        <v>86</v>
      </c>
      <c r="C26" s="12" t="s">
        <v>53</v>
      </c>
      <c r="D26" s="12" t="s">
        <v>54</v>
      </c>
      <c r="E26" s="12" t="s">
        <v>55</v>
      </c>
      <c r="F26" s="13">
        <v>3387</v>
      </c>
      <c r="G26" s="19">
        <v>43349</v>
      </c>
      <c r="H26" s="20">
        <v>2018</v>
      </c>
      <c r="I26" s="19">
        <v>44977</v>
      </c>
      <c r="J26" s="19">
        <v>45341</v>
      </c>
      <c r="K26" s="22">
        <v>165400</v>
      </c>
      <c r="L26" s="24">
        <f t="shared" ref="L26:L31" si="4">K26*0.92*0.92*0.92*0.92</f>
        <v>118491.39558400001</v>
      </c>
      <c r="N26" s="25">
        <f t="shared" si="3"/>
        <v>109012.08393728001</v>
      </c>
      <c r="O26" s="26"/>
      <c r="P26" s="43">
        <v>757</v>
      </c>
      <c r="Q26" s="28" t="s">
        <v>128</v>
      </c>
      <c r="R26" s="14" t="s">
        <v>78</v>
      </c>
      <c r="S26" s="29">
        <f>5500-3430</f>
        <v>2070</v>
      </c>
      <c r="T26" s="29">
        <v>5500</v>
      </c>
    </row>
    <row r="27" spans="1:20" ht="24" x14ac:dyDescent="0.25">
      <c r="A27" s="42">
        <v>26</v>
      </c>
      <c r="B27" s="15" t="s">
        <v>99</v>
      </c>
      <c r="C27" s="15" t="s">
        <v>4</v>
      </c>
      <c r="D27" s="15" t="s">
        <v>5</v>
      </c>
      <c r="E27" s="15" t="s">
        <v>56</v>
      </c>
      <c r="F27" s="16">
        <v>9291</v>
      </c>
      <c r="G27" s="19">
        <v>43164</v>
      </c>
      <c r="H27" s="21">
        <v>2018</v>
      </c>
      <c r="I27" s="34">
        <v>44977</v>
      </c>
      <c r="J27" s="34">
        <v>45341</v>
      </c>
      <c r="K27" s="22">
        <v>567008.79</v>
      </c>
      <c r="L27" s="24">
        <f t="shared" si="4"/>
        <v>406201.10541411844</v>
      </c>
      <c r="N27" s="25">
        <f t="shared" si="3"/>
        <v>373705.01698098896</v>
      </c>
      <c r="O27" s="26"/>
      <c r="P27" s="43">
        <v>79981</v>
      </c>
      <c r="Q27" s="28" t="s">
        <v>128</v>
      </c>
      <c r="R27" s="17" t="s">
        <v>9</v>
      </c>
      <c r="S27" s="29">
        <v>5660</v>
      </c>
      <c r="T27" s="29">
        <v>18000</v>
      </c>
    </row>
    <row r="28" spans="1:20" ht="24" x14ac:dyDescent="0.25">
      <c r="A28" s="40">
        <v>27</v>
      </c>
      <c r="B28" s="12" t="s">
        <v>83</v>
      </c>
      <c r="C28" s="12" t="s">
        <v>4</v>
      </c>
      <c r="D28" s="12" t="s">
        <v>29</v>
      </c>
      <c r="E28" s="12" t="s">
        <v>57</v>
      </c>
      <c r="F28" s="13">
        <v>8710</v>
      </c>
      <c r="G28" s="19">
        <v>43189</v>
      </c>
      <c r="H28" s="20">
        <v>2018</v>
      </c>
      <c r="I28" s="19">
        <v>44977</v>
      </c>
      <c r="J28" s="19">
        <v>45341</v>
      </c>
      <c r="K28" s="22">
        <v>344956</v>
      </c>
      <c r="L28" s="24">
        <f t="shared" si="4"/>
        <v>247124.0499097601</v>
      </c>
      <c r="N28" s="25">
        <f t="shared" si="3"/>
        <v>227354.1259169793</v>
      </c>
      <c r="O28" s="26"/>
      <c r="P28" s="27">
        <v>51274</v>
      </c>
      <c r="Q28" s="28" t="s">
        <v>128</v>
      </c>
      <c r="R28" s="14" t="s">
        <v>31</v>
      </c>
      <c r="S28" s="29">
        <v>9340</v>
      </c>
      <c r="T28" s="29">
        <v>18000</v>
      </c>
    </row>
    <row r="29" spans="1:20" ht="24" x14ac:dyDescent="0.25">
      <c r="A29" s="42">
        <v>28</v>
      </c>
      <c r="B29" s="15" t="s">
        <v>80</v>
      </c>
      <c r="C29" s="15" t="s">
        <v>4</v>
      </c>
      <c r="D29" s="15" t="s">
        <v>5</v>
      </c>
      <c r="E29" s="15" t="s">
        <v>58</v>
      </c>
      <c r="F29" s="16">
        <v>9291</v>
      </c>
      <c r="G29" s="19">
        <v>43181</v>
      </c>
      <c r="H29" s="21">
        <v>2018</v>
      </c>
      <c r="I29" s="34">
        <v>44977</v>
      </c>
      <c r="J29" s="34">
        <v>45341</v>
      </c>
      <c r="K29" s="22">
        <v>670410</v>
      </c>
      <c r="L29" s="24">
        <f t="shared" si="4"/>
        <v>480277.00431360013</v>
      </c>
      <c r="N29" s="25">
        <f t="shared" si="3"/>
        <v>441854.84396851214</v>
      </c>
      <c r="O29" s="26"/>
      <c r="P29" s="27">
        <v>93085</v>
      </c>
      <c r="Q29" s="28" t="s">
        <v>128</v>
      </c>
      <c r="R29" s="17" t="s">
        <v>37</v>
      </c>
      <c r="S29" s="29">
        <v>9940</v>
      </c>
      <c r="T29" s="29">
        <v>26000</v>
      </c>
    </row>
    <row r="30" spans="1:20" ht="24" x14ac:dyDescent="0.25">
      <c r="A30" s="40">
        <v>29</v>
      </c>
      <c r="B30" s="12" t="s">
        <v>84</v>
      </c>
      <c r="C30" s="12" t="s">
        <v>4</v>
      </c>
      <c r="D30" s="12" t="s">
        <v>29</v>
      </c>
      <c r="E30" s="12" t="s">
        <v>59</v>
      </c>
      <c r="F30" s="13">
        <v>8710</v>
      </c>
      <c r="G30" s="19">
        <v>43195</v>
      </c>
      <c r="H30" s="20">
        <v>2018</v>
      </c>
      <c r="I30" s="19">
        <v>44977</v>
      </c>
      <c r="J30" s="19">
        <v>45341</v>
      </c>
      <c r="K30" s="22">
        <v>538606</v>
      </c>
      <c r="L30" s="24">
        <f t="shared" si="4"/>
        <v>385853.54661376006</v>
      </c>
      <c r="N30" s="25">
        <f t="shared" si="3"/>
        <v>354985.26288465929</v>
      </c>
      <c r="O30" s="26"/>
      <c r="P30" s="27">
        <v>27030</v>
      </c>
      <c r="Q30" s="28" t="s">
        <v>128</v>
      </c>
      <c r="R30" s="14" t="s">
        <v>31</v>
      </c>
      <c r="S30" s="29">
        <v>6420</v>
      </c>
      <c r="T30" s="29">
        <v>18000</v>
      </c>
    </row>
    <row r="31" spans="1:20" s="30" customFormat="1" ht="24" x14ac:dyDescent="0.25">
      <c r="A31" s="73">
        <v>30</v>
      </c>
      <c r="B31" s="75" t="s">
        <v>105</v>
      </c>
      <c r="C31" s="23" t="s">
        <v>4</v>
      </c>
      <c r="D31" s="15" t="s">
        <v>51</v>
      </c>
      <c r="E31" s="15" t="s">
        <v>60</v>
      </c>
      <c r="F31" s="16">
        <v>9291</v>
      </c>
      <c r="G31" s="19">
        <v>43178</v>
      </c>
      <c r="H31" s="21">
        <v>2018</v>
      </c>
      <c r="I31" s="77">
        <v>44977</v>
      </c>
      <c r="J31" s="77">
        <v>45341</v>
      </c>
      <c r="K31" s="22">
        <v>330143</v>
      </c>
      <c r="L31" s="24">
        <f t="shared" si="4"/>
        <v>236512.12099328003</v>
      </c>
      <c r="N31" s="25">
        <f t="shared" si="3"/>
        <v>217591.15131381762</v>
      </c>
      <c r="O31" s="26"/>
      <c r="P31" s="27">
        <v>102431</v>
      </c>
      <c r="Q31" s="28" t="s">
        <v>128</v>
      </c>
      <c r="R31" s="27" t="s">
        <v>79</v>
      </c>
      <c r="S31" s="29">
        <v>10229</v>
      </c>
      <c r="T31" s="29">
        <v>18000</v>
      </c>
    </row>
    <row r="32" spans="1:20" s="30" customFormat="1" ht="24.6" customHeight="1" x14ac:dyDescent="0.25">
      <c r="A32" s="74"/>
      <c r="B32" s="76"/>
      <c r="C32" s="23" t="s">
        <v>151</v>
      </c>
      <c r="D32" s="15" t="s">
        <v>152</v>
      </c>
      <c r="E32" s="15">
        <v>65</v>
      </c>
      <c r="F32" s="16" t="s">
        <v>153</v>
      </c>
      <c r="G32" s="19" t="s">
        <v>153</v>
      </c>
      <c r="H32" s="21">
        <v>2023</v>
      </c>
      <c r="I32" s="78"/>
      <c r="J32" s="78"/>
      <c r="K32" s="22">
        <v>395000</v>
      </c>
      <c r="L32" s="24" t="s">
        <v>153</v>
      </c>
      <c r="N32" s="25">
        <v>395000</v>
      </c>
      <c r="O32" s="26"/>
      <c r="P32" s="27">
        <v>0</v>
      </c>
      <c r="Q32" s="28" t="s">
        <v>128</v>
      </c>
      <c r="R32" s="27" t="s">
        <v>151</v>
      </c>
      <c r="S32" s="31" t="s">
        <v>135</v>
      </c>
      <c r="T32" s="31" t="s">
        <v>135</v>
      </c>
    </row>
    <row r="33" spans="1:21" s="3" customFormat="1" ht="24.75" customHeight="1" x14ac:dyDescent="0.25">
      <c r="A33" s="40">
        <v>31</v>
      </c>
      <c r="B33" s="27" t="s">
        <v>89</v>
      </c>
      <c r="C33" s="15" t="s">
        <v>4</v>
      </c>
      <c r="D33" s="27" t="s">
        <v>72</v>
      </c>
      <c r="E33" s="27" t="s">
        <v>73</v>
      </c>
      <c r="F33" s="45">
        <v>10837</v>
      </c>
      <c r="G33" s="19">
        <v>44039</v>
      </c>
      <c r="H33" s="31">
        <v>2020</v>
      </c>
      <c r="I33" s="19">
        <v>44977</v>
      </c>
      <c r="J33" s="19">
        <v>45341</v>
      </c>
      <c r="K33" s="22">
        <v>534000</v>
      </c>
      <c r="L33" s="24">
        <f>K33*0.92*0.92</f>
        <v>451977.60000000003</v>
      </c>
      <c r="M33" s="46"/>
      <c r="N33" s="25">
        <f>L33*0.92</f>
        <v>415819.39200000005</v>
      </c>
      <c r="O33" s="26"/>
      <c r="P33" s="27">
        <v>49796</v>
      </c>
      <c r="Q33" s="28" t="s">
        <v>128</v>
      </c>
      <c r="R33" s="27" t="s">
        <v>79</v>
      </c>
      <c r="S33" s="29">
        <f>18000-10965</f>
        <v>7035</v>
      </c>
      <c r="T33" s="29">
        <v>18000</v>
      </c>
      <c r="U33" s="46"/>
    </row>
    <row r="34" spans="1:21" ht="24.75" customHeight="1" x14ac:dyDescent="0.25">
      <c r="A34" s="42">
        <v>32</v>
      </c>
      <c r="B34" s="27" t="s">
        <v>90</v>
      </c>
      <c r="C34" s="15" t="s">
        <v>4</v>
      </c>
      <c r="D34" s="27" t="s">
        <v>72</v>
      </c>
      <c r="E34" s="27" t="s">
        <v>74</v>
      </c>
      <c r="F34" s="45">
        <v>10837</v>
      </c>
      <c r="G34" s="19">
        <v>44039</v>
      </c>
      <c r="H34" s="31">
        <v>2020</v>
      </c>
      <c r="I34" s="34">
        <v>44977</v>
      </c>
      <c r="J34" s="34">
        <v>45341</v>
      </c>
      <c r="K34" s="22">
        <v>534000</v>
      </c>
      <c r="L34" s="24">
        <f>K34*0.92*0.92</f>
        <v>451977.60000000003</v>
      </c>
      <c r="N34" s="25">
        <f>L34*0.92</f>
        <v>415819.39200000005</v>
      </c>
      <c r="O34" s="25"/>
      <c r="P34" s="27">
        <v>55640</v>
      </c>
      <c r="Q34" s="28" t="s">
        <v>128</v>
      </c>
      <c r="R34" s="27" t="s">
        <v>79</v>
      </c>
      <c r="S34" s="29">
        <f>18000-10965</f>
        <v>7035</v>
      </c>
      <c r="T34" s="29">
        <v>18000</v>
      </c>
    </row>
    <row r="35" spans="1:21" ht="18.75" customHeight="1" x14ac:dyDescent="0.25">
      <c r="A35" s="40">
        <v>33</v>
      </c>
      <c r="B35" s="31" t="s">
        <v>136</v>
      </c>
      <c r="C35" s="31" t="s">
        <v>122</v>
      </c>
      <c r="D35" s="31" t="s">
        <v>123</v>
      </c>
      <c r="E35" s="31" t="s">
        <v>116</v>
      </c>
      <c r="F35" s="31" t="s">
        <v>124</v>
      </c>
      <c r="G35" s="33">
        <v>44151</v>
      </c>
      <c r="H35" s="31">
        <v>2020</v>
      </c>
      <c r="I35" s="19">
        <v>44977</v>
      </c>
      <c r="J35" s="19">
        <v>45341</v>
      </c>
      <c r="K35" s="35">
        <v>124300</v>
      </c>
      <c r="L35" s="24">
        <v>121000</v>
      </c>
      <c r="M35" s="25">
        <v>121834</v>
      </c>
      <c r="N35" s="25">
        <v>113131</v>
      </c>
      <c r="O35" s="25" t="s">
        <v>140</v>
      </c>
      <c r="P35" s="36">
        <v>79780</v>
      </c>
      <c r="Q35" s="28" t="s">
        <v>129</v>
      </c>
      <c r="R35" s="17" t="s">
        <v>75</v>
      </c>
      <c r="S35" s="29">
        <f>2230-1737</f>
        <v>493</v>
      </c>
      <c r="T35" s="29">
        <v>2230</v>
      </c>
    </row>
    <row r="36" spans="1:21" s="30" customFormat="1" ht="28.2" customHeight="1" x14ac:dyDescent="0.25">
      <c r="A36" s="40">
        <v>34</v>
      </c>
      <c r="B36" s="31" t="s">
        <v>137</v>
      </c>
      <c r="C36" s="15" t="s">
        <v>4</v>
      </c>
      <c r="D36" s="32" t="s">
        <v>126</v>
      </c>
      <c r="E36" s="31" t="s">
        <v>117</v>
      </c>
      <c r="F36" s="31" t="s">
        <v>124</v>
      </c>
      <c r="G36" s="33">
        <v>44450</v>
      </c>
      <c r="H36" s="31">
        <v>2020</v>
      </c>
      <c r="I36" s="34">
        <v>44977</v>
      </c>
      <c r="J36" s="34">
        <v>45341</v>
      </c>
      <c r="K36" s="35">
        <v>155300</v>
      </c>
      <c r="L36" s="24">
        <v>111000</v>
      </c>
      <c r="M36" s="25">
        <v>144700</v>
      </c>
      <c r="N36" s="25">
        <v>125200</v>
      </c>
      <c r="O36" s="26" t="s">
        <v>141</v>
      </c>
      <c r="P36" s="36">
        <v>30070</v>
      </c>
      <c r="Q36" s="28" t="s">
        <v>128</v>
      </c>
      <c r="R36" s="17" t="s">
        <v>75</v>
      </c>
      <c r="S36" s="29">
        <f>3055-2053</f>
        <v>1002</v>
      </c>
      <c r="T36" s="37">
        <v>3055</v>
      </c>
    </row>
    <row r="37" spans="1:21" ht="25.95" customHeight="1" x14ac:dyDescent="0.25">
      <c r="A37" s="31">
        <v>35</v>
      </c>
      <c r="B37" s="31" t="s">
        <v>138</v>
      </c>
      <c r="C37" s="31" t="s">
        <v>122</v>
      </c>
      <c r="D37" s="31" t="s">
        <v>130</v>
      </c>
      <c r="E37" s="31" t="s">
        <v>131</v>
      </c>
      <c r="F37" s="31" t="s">
        <v>124</v>
      </c>
      <c r="G37" s="33">
        <v>44662</v>
      </c>
      <c r="H37" s="31">
        <v>2022</v>
      </c>
      <c r="I37" s="19">
        <v>44977</v>
      </c>
      <c r="J37" s="19">
        <v>45341</v>
      </c>
      <c r="K37" s="22" t="s">
        <v>135</v>
      </c>
      <c r="L37" s="24">
        <v>143227.63</v>
      </c>
      <c r="N37" s="25">
        <v>143228</v>
      </c>
      <c r="O37" s="47" t="s">
        <v>145</v>
      </c>
      <c r="P37" s="48">
        <v>22870</v>
      </c>
      <c r="Q37" s="49" t="s">
        <v>132</v>
      </c>
      <c r="R37" s="31" t="s">
        <v>75</v>
      </c>
      <c r="S37" s="38"/>
      <c r="T37" s="38">
        <v>2065</v>
      </c>
    </row>
    <row r="38" spans="1:21" s="30" customFormat="1" ht="25.95" customHeight="1" x14ac:dyDescent="0.25">
      <c r="A38" s="31">
        <v>36</v>
      </c>
      <c r="B38" s="31" t="s">
        <v>157</v>
      </c>
      <c r="C38" s="31" t="s">
        <v>43</v>
      </c>
      <c r="D38" s="31" t="s">
        <v>146</v>
      </c>
      <c r="E38" s="31" t="s">
        <v>147</v>
      </c>
      <c r="F38" s="31">
        <v>7698</v>
      </c>
      <c r="G38" s="33">
        <v>45015</v>
      </c>
      <c r="H38" s="31">
        <v>2022</v>
      </c>
      <c r="I38" s="34">
        <v>45016</v>
      </c>
      <c r="J38" s="34" t="s">
        <v>164</v>
      </c>
      <c r="K38" s="22">
        <v>937000</v>
      </c>
      <c r="L38" s="24" t="s">
        <v>135</v>
      </c>
      <c r="M38" s="41"/>
      <c r="N38" s="25">
        <v>937000</v>
      </c>
      <c r="O38" s="47"/>
      <c r="P38" s="50">
        <v>3812</v>
      </c>
      <c r="Q38" s="49" t="s">
        <v>128</v>
      </c>
      <c r="R38" s="32" t="s">
        <v>150</v>
      </c>
      <c r="S38" s="38">
        <f>15000-8900</f>
        <v>6100</v>
      </c>
      <c r="T38" s="38">
        <v>15000</v>
      </c>
    </row>
    <row r="39" spans="1:21" s="30" customFormat="1" ht="25.95" customHeight="1" x14ac:dyDescent="0.25">
      <c r="A39" s="31">
        <v>37</v>
      </c>
      <c r="B39" s="31" t="s">
        <v>158</v>
      </c>
      <c r="C39" s="31" t="s">
        <v>43</v>
      </c>
      <c r="D39" s="31" t="s">
        <v>146</v>
      </c>
      <c r="E39" s="31" t="s">
        <v>148</v>
      </c>
      <c r="F39" s="31">
        <v>7698</v>
      </c>
      <c r="G39" s="33">
        <v>45015</v>
      </c>
      <c r="H39" s="31">
        <v>2022</v>
      </c>
      <c r="I39" s="34">
        <v>45016</v>
      </c>
      <c r="J39" s="34" t="s">
        <v>164</v>
      </c>
      <c r="K39" s="22">
        <v>920000</v>
      </c>
      <c r="L39" s="24" t="s">
        <v>135</v>
      </c>
      <c r="M39" s="41"/>
      <c r="N39" s="24">
        <v>928000</v>
      </c>
      <c r="O39" s="51"/>
      <c r="P39" s="50">
        <v>5109</v>
      </c>
      <c r="Q39" s="52" t="s">
        <v>128</v>
      </c>
      <c r="R39" s="32" t="s">
        <v>149</v>
      </c>
      <c r="S39" s="38">
        <f t="shared" ref="S39" si="5">15000-8900</f>
        <v>6100</v>
      </c>
      <c r="T39" s="38">
        <v>15000</v>
      </c>
    </row>
    <row r="40" spans="1:21" s="18" customFormat="1" ht="25.95" customHeight="1" x14ac:dyDescent="0.25">
      <c r="A40" s="31">
        <v>38</v>
      </c>
      <c r="B40" s="21" t="s">
        <v>160</v>
      </c>
      <c r="C40" s="20" t="s">
        <v>43</v>
      </c>
      <c r="D40" s="31" t="s">
        <v>146</v>
      </c>
      <c r="E40" s="32" t="s">
        <v>161</v>
      </c>
      <c r="F40" s="31">
        <v>7698</v>
      </c>
      <c r="G40" s="33">
        <v>45015</v>
      </c>
      <c r="H40" s="31">
        <v>2023</v>
      </c>
      <c r="I40" s="33">
        <v>45016</v>
      </c>
      <c r="J40" s="34">
        <v>45381</v>
      </c>
      <c r="K40" s="53"/>
      <c r="L40" s="54" t="s">
        <v>135</v>
      </c>
      <c r="M40" s="53"/>
      <c r="N40" s="55">
        <v>922000</v>
      </c>
      <c r="O40" s="51"/>
      <c r="P40" s="56">
        <v>5409</v>
      </c>
      <c r="Q40" s="52" t="s">
        <v>128</v>
      </c>
      <c r="R40" s="32" t="s">
        <v>149</v>
      </c>
      <c r="S40" s="38">
        <f>15000-8325</f>
        <v>6675</v>
      </c>
      <c r="T40" s="38">
        <v>15000</v>
      </c>
      <c r="U40" s="53"/>
    </row>
    <row r="41" spans="1:21" ht="25.95" customHeight="1" x14ac:dyDescent="0.25">
      <c r="A41" s="31">
        <v>39</v>
      </c>
      <c r="B41" s="31" t="s">
        <v>159</v>
      </c>
      <c r="C41" s="31" t="s">
        <v>4</v>
      </c>
      <c r="D41" s="31" t="s">
        <v>155</v>
      </c>
      <c r="E41" s="31" t="s">
        <v>154</v>
      </c>
      <c r="F41" s="31">
        <v>1997</v>
      </c>
      <c r="G41" s="33">
        <v>43852</v>
      </c>
      <c r="H41" s="31">
        <v>2019</v>
      </c>
      <c r="I41" s="19">
        <v>45118</v>
      </c>
      <c r="J41" s="19">
        <v>45483</v>
      </c>
      <c r="K41" s="22">
        <v>77000</v>
      </c>
      <c r="L41" s="24" t="s">
        <v>135</v>
      </c>
      <c r="M41" s="24">
        <v>77000</v>
      </c>
      <c r="N41" s="79">
        <v>56800</v>
      </c>
      <c r="O41" s="51"/>
      <c r="P41" s="50">
        <v>205182</v>
      </c>
      <c r="Q41" s="52" t="s">
        <v>128</v>
      </c>
      <c r="R41" s="29" t="s">
        <v>162</v>
      </c>
      <c r="S41" s="38">
        <f>3500-2295</f>
        <v>1205</v>
      </c>
      <c r="T41" s="38">
        <v>3500</v>
      </c>
    </row>
  </sheetData>
  <autoFilter ref="A1:IS41" xr:uid="{00000000-0009-0000-0000-000000000000}"/>
  <mergeCells count="4">
    <mergeCell ref="A31:A32"/>
    <mergeCell ref="B31:B32"/>
    <mergeCell ref="I31:I32"/>
    <mergeCell ref="J31:J32"/>
  </mergeCells>
  <phoneticPr fontId="30" type="noConversion"/>
  <pageMargins left="0.23622047244094491" right="0.23622047244094491" top="0.62992125984251968" bottom="0.19685039370078741" header="0.31496062992125984" footer="0"/>
  <pageSetup paperSize="9" scale="71" fitToHeight="0" orientation="landscape" r:id="rId1"/>
  <headerFooter alignWithMargins="0">
    <oddHeader>&amp;L&amp;16Załącznik nr 1 do Opisu Przedmiotu Zamówienia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"/>
  <sheetViews>
    <sheetView showGridLines="0" workbookViewId="0">
      <selection activeCell="E20" sqref="E20"/>
    </sheetView>
  </sheetViews>
  <sheetFormatPr defaultRowHeight="13.8" x14ac:dyDescent="0.25"/>
  <cols>
    <col min="1" max="1" width="1" customWidth="1"/>
    <col min="2" max="2" width="56.3984375" customWidth="1"/>
    <col min="3" max="3" width="1.3984375" customWidth="1"/>
    <col min="4" max="4" width="4.8984375" customWidth="1"/>
    <col min="5" max="6" width="14" customWidth="1"/>
  </cols>
  <sheetData>
    <row r="1" spans="2:6" ht="27.6" x14ac:dyDescent="0.25">
      <c r="B1" s="4" t="s">
        <v>62</v>
      </c>
      <c r="C1" s="4"/>
      <c r="D1" s="8"/>
      <c r="E1" s="8"/>
      <c r="F1" s="8"/>
    </row>
    <row r="2" spans="2:6" x14ac:dyDescent="0.25">
      <c r="B2" s="4" t="s">
        <v>69</v>
      </c>
      <c r="C2" s="4"/>
      <c r="D2" s="8"/>
      <c r="E2" s="8"/>
      <c r="F2" s="8"/>
    </row>
    <row r="3" spans="2:6" x14ac:dyDescent="0.25">
      <c r="B3" s="5"/>
      <c r="C3" s="5"/>
      <c r="D3" s="9"/>
      <c r="E3" s="9"/>
      <c r="F3" s="9"/>
    </row>
    <row r="4" spans="2:6" ht="41.4" x14ac:dyDescent="0.25">
      <c r="B4" s="5" t="s">
        <v>63</v>
      </c>
      <c r="C4" s="5"/>
      <c r="D4" s="9"/>
      <c r="E4" s="9"/>
      <c r="F4" s="9"/>
    </row>
    <row r="5" spans="2:6" x14ac:dyDescent="0.25">
      <c r="B5" s="5"/>
      <c r="C5" s="5"/>
      <c r="D5" s="9"/>
      <c r="E5" s="9"/>
      <c r="F5" s="9"/>
    </row>
    <row r="6" spans="2:6" ht="27.6" x14ac:dyDescent="0.25">
      <c r="B6" s="4" t="s">
        <v>64</v>
      </c>
      <c r="C6" s="4"/>
      <c r="D6" s="8"/>
      <c r="E6" s="8" t="s">
        <v>65</v>
      </c>
      <c r="F6" s="8" t="s">
        <v>66</v>
      </c>
    </row>
    <row r="7" spans="2:6" ht="14.4" thickBot="1" x14ac:dyDescent="0.3">
      <c r="B7" s="5"/>
      <c r="C7" s="5"/>
      <c r="D7" s="9"/>
      <c r="E7" s="9"/>
      <c r="F7" s="9"/>
    </row>
    <row r="8" spans="2:6" ht="55.8" thickBot="1" x14ac:dyDescent="0.3">
      <c r="B8" s="6" t="s">
        <v>67</v>
      </c>
      <c r="C8" s="7"/>
      <c r="D8" s="10"/>
      <c r="E8" s="10">
        <v>5</v>
      </c>
      <c r="F8" s="11" t="s">
        <v>68</v>
      </c>
    </row>
    <row r="9" spans="2:6" x14ac:dyDescent="0.25">
      <c r="B9" s="5"/>
      <c r="C9" s="5"/>
      <c r="D9" s="9"/>
      <c r="E9" s="9"/>
      <c r="F9" s="9"/>
    </row>
    <row r="10" spans="2:6" x14ac:dyDescent="0.25">
      <c r="B10" s="5"/>
      <c r="C10" s="5"/>
      <c r="D10" s="9"/>
      <c r="E10" s="9"/>
      <c r="F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pojazdów </vt:lpstr>
      <vt:lpstr>Raport zgodności</vt:lpstr>
    </vt:vector>
  </TitlesOfParts>
  <Company>GUK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Monika</dc:title>
  <dc:creator>Kotwicki Piotr - GrECo PL</dc:creator>
  <cp:lastModifiedBy>Joanna Ruczewska</cp:lastModifiedBy>
  <cp:lastPrinted>2024-01-05T11:23:48Z</cp:lastPrinted>
  <dcterms:created xsi:type="dcterms:W3CDTF">2016-08-11T13:01:56Z</dcterms:created>
  <dcterms:modified xsi:type="dcterms:W3CDTF">2024-01-16T14:05:30Z</dcterms:modified>
</cp:coreProperties>
</file>