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292" yWindow="396" windowWidth="17556" windowHeight="13176" activeTab="1"/>
  </bookViews>
  <sheets>
    <sheet name="bilans mocy" sheetId="2" r:id="rId1"/>
    <sheet name="RT" sheetId="5" r:id="rId2"/>
    <sheet name="RG" sheetId="6" r:id="rId3"/>
    <sheet name="RZH" sheetId="7" r:id="rId4"/>
    <sheet name="URZĄDZENIA" sheetId="8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6"/>
  <c r="E26"/>
  <c r="E25"/>
  <c r="E24"/>
  <c r="G24" s="1"/>
  <c r="G23"/>
  <c r="E23"/>
  <c r="E22"/>
  <c r="G22" s="1"/>
  <c r="E21"/>
  <c r="G21" s="1"/>
  <c r="E20"/>
  <c r="G20" s="1"/>
  <c r="E19"/>
  <c r="E18"/>
  <c r="E17"/>
  <c r="G16"/>
  <c r="E16"/>
  <c r="E15"/>
  <c r="G15" s="1"/>
  <c r="E14"/>
  <c r="G14" s="1"/>
  <c r="G13"/>
  <c r="E13"/>
  <c r="C12"/>
  <c r="E12" s="1"/>
  <c r="G12" s="1"/>
  <c r="E11"/>
  <c r="G11" s="1"/>
  <c r="G10"/>
  <c r="E10"/>
  <c r="G9"/>
  <c r="E9"/>
  <c r="E8"/>
  <c r="G8" s="1"/>
  <c r="E7"/>
  <c r="G7" s="1"/>
  <c r="G6"/>
  <c r="E6"/>
  <c r="E5"/>
  <c r="G5" s="1"/>
  <c r="E4"/>
  <c r="G4" s="1"/>
  <c r="E3"/>
  <c r="E19" i="2"/>
  <c r="E28" i="6" l="1"/>
  <c r="G3"/>
  <c r="G29" s="1"/>
  <c r="E18" i="2"/>
  <c r="E6" i="7" l="1"/>
  <c r="G10" i="2"/>
  <c r="E14" i="5"/>
  <c r="G14" s="1"/>
  <c r="C13"/>
  <c r="E13" s="1"/>
  <c r="G13" s="1"/>
  <c r="E12"/>
  <c r="G12" s="1"/>
  <c r="E11"/>
  <c r="G11" s="1"/>
  <c r="E10"/>
  <c r="G10" s="1"/>
  <c r="E9"/>
  <c r="G9" s="1"/>
  <c r="E8"/>
  <c r="G8" s="1"/>
  <c r="E7"/>
  <c r="G7" s="1"/>
  <c r="E6"/>
  <c r="G6" s="1"/>
  <c r="E5"/>
  <c r="G5" s="1"/>
  <c r="E14" i="2"/>
  <c r="E29" s="1"/>
  <c r="G13"/>
  <c r="E13"/>
  <c r="C13"/>
  <c r="G15" i="5" l="1"/>
  <c r="C30" s="1"/>
  <c r="G14" i="2"/>
  <c r="E20"/>
  <c r="C23" i="5" l="1"/>
  <c r="J16" i="7"/>
  <c r="L16" s="1"/>
  <c r="I16"/>
  <c r="G7"/>
  <c r="C16" s="1"/>
  <c r="F16" s="1"/>
  <c r="P16" s="1"/>
  <c r="K16" s="1"/>
  <c r="E5"/>
  <c r="P43" i="6"/>
  <c r="L43"/>
  <c r="N43" s="1"/>
  <c r="K43"/>
  <c r="J43"/>
  <c r="J36"/>
  <c r="I36"/>
  <c r="F36"/>
  <c r="P36" s="1"/>
  <c r="K36" s="1"/>
  <c r="G28" i="2"/>
  <c r="E27"/>
  <c r="E26"/>
  <c r="E25"/>
  <c r="G25" s="1"/>
  <c r="E24"/>
  <c r="G24" s="1"/>
  <c r="E23"/>
  <c r="G23" s="1"/>
  <c r="E22"/>
  <c r="G22" s="1"/>
  <c r="E21"/>
  <c r="G21" s="1"/>
  <c r="E17"/>
  <c r="G17" s="1"/>
  <c r="E16"/>
  <c r="G16" s="1"/>
  <c r="E15"/>
  <c r="G15" s="1"/>
  <c r="E12"/>
  <c r="G12" s="1"/>
  <c r="E11"/>
  <c r="G11" s="1"/>
  <c r="E10"/>
  <c r="E9"/>
  <c r="G9" s="1"/>
  <c r="E8"/>
  <c r="G8" s="1"/>
  <c r="G7"/>
  <c r="E7"/>
  <c r="E6"/>
  <c r="G6" s="1"/>
  <c r="E5"/>
  <c r="G5" s="1"/>
  <c r="G30" s="1"/>
  <c r="E4"/>
  <c r="C23" i="7" l="1"/>
  <c r="L36" i="6"/>
  <c r="G4" i="2"/>
  <c r="K23" i="7" l="1"/>
  <c r="J23"/>
  <c r="L23"/>
  <c r="N23" s="1"/>
  <c r="J86" i="8" l="1"/>
  <c r="I86"/>
  <c r="F86"/>
  <c r="P86" s="1"/>
  <c r="K86" s="1"/>
  <c r="J77"/>
  <c r="I77"/>
  <c r="F77"/>
  <c r="P77" s="1"/>
  <c r="K77" s="1"/>
  <c r="J67"/>
  <c r="I67"/>
  <c r="F67"/>
  <c r="P67" s="1"/>
  <c r="K67" s="1"/>
  <c r="L77" l="1"/>
  <c r="L86"/>
  <c r="L67"/>
  <c r="J58" l="1"/>
  <c r="I58"/>
  <c r="F58"/>
  <c r="P58" s="1"/>
  <c r="K58" s="1"/>
  <c r="L58" l="1"/>
  <c r="C28" l="1"/>
  <c r="L49"/>
  <c r="N49" s="1"/>
  <c r="J42"/>
  <c r="I42"/>
  <c r="F42"/>
  <c r="P42" s="1"/>
  <c r="K42" s="1"/>
  <c r="P26"/>
  <c r="P13"/>
  <c r="L42" l="1"/>
  <c r="K49"/>
  <c r="J49"/>
  <c r="F6"/>
  <c r="C13" l="1"/>
  <c r="L28" l="1"/>
  <c r="N28" s="1"/>
  <c r="L13"/>
  <c r="N13" s="1"/>
  <c r="J28"/>
  <c r="J21"/>
  <c r="I21"/>
  <c r="F21"/>
  <c r="P21" s="1"/>
  <c r="K21" s="1"/>
  <c r="J13"/>
  <c r="J6"/>
  <c r="I6"/>
  <c r="P6"/>
  <c r="K6" s="1"/>
  <c r="J23" i="5"/>
  <c r="I23"/>
  <c r="K13" i="8" l="1"/>
  <c r="L21"/>
  <c r="L23" i="5"/>
  <c r="K28" i="8"/>
  <c r="L6"/>
  <c r="F23" i="5" l="1"/>
  <c r="P23" s="1"/>
  <c r="K23" s="1"/>
  <c r="J30" l="1"/>
  <c r="K30"/>
  <c r="L30"/>
  <c r="N30" s="1"/>
</calcChain>
</file>

<file path=xl/sharedStrings.xml><?xml version="1.0" encoding="utf-8"?>
<sst xmlns="http://schemas.openxmlformats.org/spreadsheetml/2006/main" count="698" uniqueCount="128">
  <si>
    <t>Nazwa obwodu</t>
  </si>
  <si>
    <t>Pi</t>
  </si>
  <si>
    <t>[kW]</t>
  </si>
  <si>
    <t>-</t>
  </si>
  <si>
    <t>liczba</t>
  </si>
  <si>
    <t>faz</t>
  </si>
  <si>
    <t>[V]</t>
  </si>
  <si>
    <t>I</t>
  </si>
  <si>
    <t>[A]</t>
  </si>
  <si>
    <r>
      <t>U</t>
    </r>
    <r>
      <rPr>
        <sz val="8"/>
        <color theme="1"/>
        <rFont val="Czcionka tekstu podstawowego"/>
        <charset val="238"/>
      </rPr>
      <t>n</t>
    </r>
  </si>
  <si>
    <t>L</t>
  </si>
  <si>
    <t>[m]</t>
  </si>
  <si>
    <t>s</t>
  </si>
  <si>
    <t>g</t>
  </si>
  <si>
    <t>[m/Wmm2]</t>
  </si>
  <si>
    <t>[%]</t>
  </si>
  <si>
    <t>[mm2]</t>
  </si>
  <si>
    <t>Lp.</t>
  </si>
  <si>
    <t>Nazwa</t>
  </si>
  <si>
    <t>1.</t>
  </si>
  <si>
    <t>2.</t>
  </si>
  <si>
    <t>3.</t>
  </si>
  <si>
    <t>4.</t>
  </si>
  <si>
    <t>5.</t>
  </si>
  <si>
    <t>6.</t>
  </si>
  <si>
    <t>7.</t>
  </si>
  <si>
    <t>8.</t>
  </si>
  <si>
    <t>Grzejnik konwektorowy</t>
  </si>
  <si>
    <t>13.</t>
  </si>
  <si>
    <t>Instalacja gniazd wtykowych 1F</t>
  </si>
  <si>
    <t>14.</t>
  </si>
  <si>
    <t>Instalacja gniazd wtykowych 3F</t>
  </si>
  <si>
    <t>Moc zapotrzebowana:</t>
  </si>
  <si>
    <t>Współczynnik jednoczesności [k]</t>
  </si>
  <si>
    <t>Dmuchawa DP</t>
  </si>
  <si>
    <t>Pompa płuczna PP</t>
  </si>
  <si>
    <t>Moc</t>
  </si>
  <si>
    <t>Pi[kW]</t>
  </si>
  <si>
    <t>Iz[A]</t>
  </si>
  <si>
    <t>1,45xIz</t>
  </si>
  <si>
    <t>cosØ</t>
  </si>
  <si>
    <t>Un</t>
  </si>
  <si>
    <t>Prąd</t>
  </si>
  <si>
    <t>obliczeniowy</t>
  </si>
  <si>
    <t>zabezpieczenia</t>
  </si>
  <si>
    <t>dł. przew</t>
  </si>
  <si>
    <t>Obciążenie</t>
  </si>
  <si>
    <t>17.</t>
  </si>
  <si>
    <t>18.</t>
  </si>
  <si>
    <t>Osuszacz powietrza</t>
  </si>
  <si>
    <t>Podgrzewacz wody</t>
  </si>
  <si>
    <t>19.</t>
  </si>
  <si>
    <t>Przepustnice z napędem elektrycznym</t>
  </si>
  <si>
    <t>9.</t>
  </si>
  <si>
    <t>11.</t>
  </si>
  <si>
    <t>12.</t>
  </si>
  <si>
    <t>16.</t>
  </si>
  <si>
    <t>15.</t>
  </si>
  <si>
    <t>Przepustnice z napędem elektrycznym regulacyjne</t>
  </si>
  <si>
    <t>Układ dozujący UD</t>
  </si>
  <si>
    <t>10.</t>
  </si>
  <si>
    <t>20.</t>
  </si>
  <si>
    <t xml:space="preserve">PN </t>
  </si>
  <si>
    <t xml:space="preserve">Ilość </t>
  </si>
  <si>
    <t>[szt.]</t>
  </si>
  <si>
    <t>Pz</t>
  </si>
  <si>
    <t>PSz</t>
  </si>
  <si>
    <t>Zestaw hydroforowy ZH II°</t>
  </si>
  <si>
    <t xml:space="preserve">Oświetlenie zewnętrzne – elewacja </t>
  </si>
  <si>
    <t>Oświetlenie terenu</t>
  </si>
  <si>
    <t>Wywietrzak zintegrowany</t>
  </si>
  <si>
    <t>Moc zainstalowana:</t>
  </si>
  <si>
    <t xml:space="preserve">1. </t>
  </si>
  <si>
    <t>Obciążalność długotrwała przewodu.</t>
  </si>
  <si>
    <t>1,6xIn</t>
  </si>
  <si>
    <t>Warunek 2</t>
  </si>
  <si>
    <r>
      <t>I</t>
    </r>
    <r>
      <rPr>
        <sz val="6"/>
        <color theme="1"/>
        <rFont val="Czcionka tekstu podstawowego"/>
        <charset val="238"/>
      </rPr>
      <t>B</t>
    </r>
    <r>
      <rPr>
        <sz val="8"/>
        <color theme="1"/>
        <rFont val="Czcionka tekstu podstawowego"/>
        <charset val="238"/>
      </rPr>
      <t xml:space="preserve"> </t>
    </r>
    <r>
      <rPr>
        <sz val="8"/>
        <color theme="1"/>
        <rFont val="Calibri"/>
        <family val="2"/>
        <charset val="238"/>
      </rPr>
      <t xml:space="preserve">≤ </t>
    </r>
    <r>
      <rPr>
        <sz val="8"/>
        <color theme="1"/>
        <rFont val="Arial"/>
        <family val="2"/>
        <charset val="238"/>
      </rPr>
      <t>I</t>
    </r>
    <r>
      <rPr>
        <sz val="8"/>
        <color theme="1"/>
        <rFont val="Calibri"/>
        <family val="2"/>
        <charset val="238"/>
      </rPr>
      <t xml:space="preserve">n ≤ </t>
    </r>
    <r>
      <rPr>
        <sz val="8"/>
        <color theme="1"/>
        <rFont val="Arial"/>
        <family val="2"/>
        <charset val="238"/>
      </rPr>
      <t>I</t>
    </r>
    <r>
      <rPr>
        <sz val="6"/>
        <color theme="1"/>
        <rFont val="Calibri"/>
        <family val="2"/>
        <charset val="238"/>
      </rPr>
      <t>Z</t>
    </r>
  </si>
  <si>
    <r>
      <t>1,6xI</t>
    </r>
    <r>
      <rPr>
        <sz val="8"/>
        <color theme="1"/>
        <rFont val="Czcionka tekstu podstawowego"/>
        <charset val="238"/>
      </rPr>
      <t xml:space="preserve">n </t>
    </r>
    <r>
      <rPr>
        <sz val="8"/>
        <color theme="1"/>
        <rFont val="Calibri"/>
        <family val="2"/>
        <charset val="238"/>
      </rPr>
      <t xml:space="preserve">≤ </t>
    </r>
    <r>
      <rPr>
        <sz val="8"/>
        <color theme="1"/>
        <rFont val="Arial"/>
        <family val="2"/>
        <charset val="238"/>
      </rPr>
      <t xml:space="preserve">1,45xIz </t>
    </r>
  </si>
  <si>
    <r>
      <rPr>
        <sz val="8"/>
        <color theme="1"/>
        <rFont val="Czcionka tekstu podstawowego"/>
        <charset val="238"/>
      </rPr>
      <t>I</t>
    </r>
    <r>
      <rPr>
        <sz val="6"/>
        <color theme="1"/>
        <rFont val="Czcionka tekstu podstawowego"/>
        <charset val="238"/>
      </rPr>
      <t>B</t>
    </r>
    <r>
      <rPr>
        <sz val="8"/>
        <color theme="1"/>
        <rFont val="Czcionka tekstu podstawowego"/>
        <family val="2"/>
        <charset val="238"/>
      </rPr>
      <t>[A]</t>
    </r>
  </si>
  <si>
    <t>In[A]</t>
  </si>
  <si>
    <t>Obliczenia</t>
  </si>
  <si>
    <t>Rozdzielnica RT</t>
  </si>
  <si>
    <t>YKY5x25</t>
  </si>
  <si>
    <t xml:space="preserve">2. </t>
  </si>
  <si>
    <t>Dopuszczlne spadki napięcia.</t>
  </si>
  <si>
    <r>
      <t>cos</t>
    </r>
    <r>
      <rPr>
        <sz val="8"/>
        <color theme="1"/>
        <rFont val="Czcionka tekstu podstawowego"/>
        <charset val="238"/>
      </rPr>
      <t>Ø</t>
    </r>
  </si>
  <si>
    <r>
      <rPr>
        <sz val="8"/>
        <color theme="1"/>
        <rFont val="Symbol"/>
        <family val="1"/>
        <charset val="2"/>
      </rPr>
      <t>D</t>
    </r>
    <r>
      <rPr>
        <sz val="8"/>
        <color theme="1"/>
        <rFont val="Czcionka tekstu podstawowego"/>
        <charset val="238"/>
      </rPr>
      <t>U</t>
    </r>
  </si>
  <si>
    <r>
      <rPr>
        <sz val="8"/>
        <color theme="1"/>
        <rFont val="Symbol"/>
        <family val="1"/>
        <charset val="2"/>
      </rPr>
      <t>D</t>
    </r>
    <r>
      <rPr>
        <sz val="8"/>
        <color theme="1"/>
        <rFont val="Czcionka tekstu podstawowego"/>
        <charset val="238"/>
      </rPr>
      <t>Udop</t>
    </r>
  </si>
  <si>
    <t>Warunek</t>
  </si>
  <si>
    <r>
      <rPr>
        <sz val="8"/>
        <color theme="1"/>
        <rFont val="Symbol"/>
        <family val="1"/>
        <charset val="2"/>
      </rPr>
      <t>D</t>
    </r>
    <r>
      <rPr>
        <sz val="11"/>
        <color theme="1"/>
        <rFont val="Czcionka tekstu podstawowego"/>
        <charset val="238"/>
      </rPr>
      <t>u</t>
    </r>
    <r>
      <rPr>
        <sz val="8"/>
        <color theme="1"/>
        <rFont val="Czcionka tekstu podstawowego"/>
        <family val="2"/>
        <charset val="238"/>
      </rPr>
      <t>dop&lt;5%</t>
    </r>
  </si>
  <si>
    <t>Rozdzielnica RG</t>
  </si>
  <si>
    <t>Rozdzielnica RZH</t>
  </si>
  <si>
    <t>POMPA SG2</t>
  </si>
  <si>
    <t>POMPA SG3</t>
  </si>
  <si>
    <t>Pompa głębinowa nr 1</t>
  </si>
  <si>
    <t>Pompa głębinowa nr 2</t>
  </si>
  <si>
    <t>Sprężarka SP1</t>
  </si>
  <si>
    <t>SG1</t>
  </si>
  <si>
    <t>POMPA SG1</t>
  </si>
  <si>
    <t>SG2</t>
  </si>
  <si>
    <t>Lampa H1</t>
  </si>
  <si>
    <t>Oświetlenie LED 58 W</t>
  </si>
  <si>
    <t>21.</t>
  </si>
  <si>
    <t>22.</t>
  </si>
  <si>
    <t>23.</t>
  </si>
  <si>
    <t>YKY 4x10</t>
  </si>
  <si>
    <t>YKY3x4</t>
  </si>
  <si>
    <t>YDY 3x2,5</t>
  </si>
  <si>
    <t>YKY 5x2,5</t>
  </si>
  <si>
    <t>Dmuchawa powietrza</t>
  </si>
  <si>
    <t>Dmuchawa</t>
  </si>
  <si>
    <t>Pompa płuczna</t>
  </si>
  <si>
    <t>Lampa oświetleniowa (najdalej oddalona)</t>
  </si>
  <si>
    <t>Oświetlenie LED 37 W</t>
  </si>
  <si>
    <t>Osuszacz powietrza 1</t>
  </si>
  <si>
    <t>Osuszacz 1</t>
  </si>
  <si>
    <t>Sprężarka 1</t>
  </si>
  <si>
    <t>TOPFLEX - EMV - UV- 2YSLCYK- J 4x10</t>
  </si>
  <si>
    <t>Oświetlenie zewnętrzne - drzwi</t>
  </si>
  <si>
    <t>Lampa UV</t>
  </si>
  <si>
    <t>Pompa Wód Popłucznych</t>
  </si>
  <si>
    <t>SUW Zbiersk</t>
  </si>
  <si>
    <t>YKY5x50</t>
  </si>
  <si>
    <t>Moc przyłączeniowa: 60kW</t>
  </si>
  <si>
    <t>24.</t>
  </si>
  <si>
    <t>Rozdzielnica odbiorów drobnych RO</t>
  </si>
  <si>
    <t>25.</t>
  </si>
  <si>
    <t>Rozdzielnica przydomowej przepompowni ścieków Pd</t>
  </si>
</sst>
</file>

<file path=xl/styles.xml><?xml version="1.0" encoding="utf-8"?>
<styleSheet xmlns="http://schemas.openxmlformats.org/spreadsheetml/2006/main"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8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Ebrima"/>
      <charset val="238"/>
    </font>
    <font>
      <sz val="9"/>
      <color rgb="FFFF0000"/>
      <name val="Ebrima"/>
      <charset val="238"/>
    </font>
    <font>
      <i/>
      <sz val="11"/>
      <color theme="1"/>
      <name val="Czcionka tekstu podstawowego"/>
      <charset val="238"/>
    </font>
    <font>
      <i/>
      <sz val="11"/>
      <color theme="1"/>
      <name val="Arial"/>
      <family val="2"/>
      <charset val="238"/>
    </font>
    <font>
      <sz val="6"/>
      <color theme="1"/>
      <name val="Czcionka tekstu podstawowego"/>
      <charset val="238"/>
    </font>
    <font>
      <sz val="8"/>
      <color theme="1"/>
      <name val="Calibri"/>
      <family val="2"/>
      <charset val="238"/>
    </font>
    <font>
      <sz val="6"/>
      <color theme="1"/>
      <name val="Calibri"/>
      <family val="2"/>
      <charset val="238"/>
    </font>
    <font>
      <sz val="8"/>
      <color theme="1"/>
      <name val="Symbol"/>
      <family val="1"/>
      <charset val="2"/>
    </font>
    <font>
      <b/>
      <sz val="11"/>
      <color theme="1"/>
      <name val="Czcionka tekstu podstawowego"/>
      <charset val="238"/>
    </font>
    <font>
      <sz val="8"/>
      <color rgb="FF00B050"/>
      <name val="Czcionka tekstu podstawowego"/>
      <family val="2"/>
      <charset val="238"/>
    </font>
    <font>
      <sz val="8"/>
      <color rgb="FFFF00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9"/>
      <name val="Ebrima"/>
      <charset val="238"/>
    </font>
    <font>
      <sz val="8"/>
      <name val="Czcionka tekstu podstawowego"/>
      <charset val="238"/>
    </font>
    <font>
      <sz val="11"/>
      <name val="Czcionka tekstu podstawowego"/>
      <charset val="238"/>
    </font>
    <font>
      <b/>
      <sz val="9"/>
      <color theme="1"/>
      <name val="Ebrima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/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/>
    <xf numFmtId="0" fontId="6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1" xfId="0" applyBorder="1"/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0" borderId="0" xfId="0" applyFont="1" applyFill="1" applyBorder="1"/>
    <xf numFmtId="0" fontId="3" fillId="0" borderId="2" xfId="0" applyFont="1" applyBorder="1"/>
    <xf numFmtId="0" fontId="2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5" fillId="0" borderId="0" xfId="0" applyFont="1"/>
    <xf numFmtId="0" fontId="16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2" fontId="16" fillId="3" borderId="1" xfId="0" applyNumberFormat="1" applyFont="1" applyFill="1" applyBorder="1" applyAlignment="1">
      <alignment horizontal="center"/>
    </xf>
    <xf numFmtId="0" fontId="18" fillId="0" borderId="0" xfId="0" applyFont="1"/>
    <xf numFmtId="0" fontId="19" fillId="0" borderId="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0" xfId="0" applyFont="1"/>
    <xf numFmtId="0" fontId="2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22" fillId="4" borderId="1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22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5"/>
  <sheetViews>
    <sheetView topLeftCell="A4" workbookViewId="0">
      <selection activeCell="D32" sqref="D32"/>
    </sheetView>
  </sheetViews>
  <sheetFormatPr defaultRowHeight="13.8"/>
  <cols>
    <col min="1" max="1" width="4.69921875" customWidth="1"/>
    <col min="2" max="2" width="23.3984375" customWidth="1"/>
    <col min="6" max="6" width="13.69921875" customWidth="1"/>
  </cols>
  <sheetData>
    <row r="2" spans="1:7" ht="14.25" customHeight="1">
      <c r="A2" s="68" t="s">
        <v>17</v>
      </c>
      <c r="B2" s="68" t="s">
        <v>18</v>
      </c>
      <c r="C2" s="55" t="s">
        <v>62</v>
      </c>
      <c r="D2" s="55" t="s">
        <v>63</v>
      </c>
      <c r="E2" s="55" t="s">
        <v>65</v>
      </c>
      <c r="F2" s="68" t="s">
        <v>33</v>
      </c>
      <c r="G2" s="55" t="s">
        <v>66</v>
      </c>
    </row>
    <row r="3" spans="1:7">
      <c r="A3" s="68"/>
      <c r="B3" s="68"/>
      <c r="C3" s="55" t="s">
        <v>2</v>
      </c>
      <c r="D3" s="55" t="s">
        <v>64</v>
      </c>
      <c r="E3" s="55" t="s">
        <v>2</v>
      </c>
      <c r="F3" s="68"/>
      <c r="G3" s="55" t="s">
        <v>2</v>
      </c>
    </row>
    <row r="4" spans="1:7">
      <c r="A4" s="57" t="s">
        <v>19</v>
      </c>
      <c r="B4" s="58" t="s">
        <v>94</v>
      </c>
      <c r="C4" s="57">
        <v>9.1999999999999993</v>
      </c>
      <c r="D4" s="57">
        <v>1</v>
      </c>
      <c r="E4" s="57">
        <f t="shared" ref="E4:E10" si="0">C4*D4</f>
        <v>9.1999999999999993</v>
      </c>
      <c r="F4" s="57">
        <v>0</v>
      </c>
      <c r="G4" s="57">
        <f>E4*F4</f>
        <v>0</v>
      </c>
    </row>
    <row r="5" spans="1:7">
      <c r="A5" s="57" t="s">
        <v>20</v>
      </c>
      <c r="B5" s="58" t="s">
        <v>95</v>
      </c>
      <c r="C5" s="57">
        <v>9.1999999999999993</v>
      </c>
      <c r="D5" s="57">
        <v>1</v>
      </c>
      <c r="E5" s="57">
        <f t="shared" si="0"/>
        <v>9.1999999999999993</v>
      </c>
      <c r="F5" s="57">
        <v>1</v>
      </c>
      <c r="G5" s="57">
        <f t="shared" ref="G5:G14" si="1">E5*F5</f>
        <v>9.1999999999999993</v>
      </c>
    </row>
    <row r="6" spans="1:7">
      <c r="A6" s="66" t="s">
        <v>21</v>
      </c>
      <c r="B6" s="58" t="s">
        <v>34</v>
      </c>
      <c r="C6" s="57">
        <v>5.5</v>
      </c>
      <c r="D6" s="57">
        <v>1</v>
      </c>
      <c r="E6" s="57">
        <f t="shared" si="0"/>
        <v>5.5</v>
      </c>
      <c r="F6" s="57">
        <v>1</v>
      </c>
      <c r="G6" s="57">
        <f t="shared" si="1"/>
        <v>5.5</v>
      </c>
    </row>
    <row r="7" spans="1:7">
      <c r="A7" s="66" t="s">
        <v>22</v>
      </c>
      <c r="B7" s="58" t="s">
        <v>35</v>
      </c>
      <c r="C7" s="57">
        <v>4</v>
      </c>
      <c r="D7" s="57">
        <v>1</v>
      </c>
      <c r="E7" s="57">
        <f t="shared" si="0"/>
        <v>4</v>
      </c>
      <c r="F7" s="57">
        <v>0</v>
      </c>
      <c r="G7" s="57">
        <f t="shared" si="1"/>
        <v>0</v>
      </c>
    </row>
    <row r="8" spans="1:7">
      <c r="A8" s="66" t="s">
        <v>23</v>
      </c>
      <c r="B8" s="58" t="s">
        <v>96</v>
      </c>
      <c r="C8" s="57">
        <v>2.2000000000000002</v>
      </c>
      <c r="D8" s="57">
        <v>1</v>
      </c>
      <c r="E8" s="57">
        <f t="shared" si="0"/>
        <v>2.2000000000000002</v>
      </c>
      <c r="F8" s="57">
        <v>1</v>
      </c>
      <c r="G8" s="57">
        <f t="shared" si="1"/>
        <v>2.2000000000000002</v>
      </c>
    </row>
    <row r="9" spans="1:7">
      <c r="A9" s="66" t="s">
        <v>24</v>
      </c>
      <c r="B9" s="58" t="s">
        <v>59</v>
      </c>
      <c r="C9" s="57">
        <v>7.0000000000000007E-2</v>
      </c>
      <c r="D9" s="57">
        <v>1</v>
      </c>
      <c r="E9" s="57">
        <f t="shared" si="0"/>
        <v>7.0000000000000007E-2</v>
      </c>
      <c r="F9" s="57">
        <v>1</v>
      </c>
      <c r="G9" s="57">
        <f t="shared" si="1"/>
        <v>7.0000000000000007E-2</v>
      </c>
    </row>
    <row r="10" spans="1:7">
      <c r="A10" s="66" t="s">
        <v>25</v>
      </c>
      <c r="B10" s="58" t="s">
        <v>67</v>
      </c>
      <c r="C10" s="57">
        <v>5.5</v>
      </c>
      <c r="D10" s="57">
        <v>5</v>
      </c>
      <c r="E10" s="57">
        <f t="shared" si="0"/>
        <v>27.5</v>
      </c>
      <c r="F10" s="57" t="s">
        <v>3</v>
      </c>
      <c r="G10" s="57">
        <f>4*C10</f>
        <v>22</v>
      </c>
    </row>
    <row r="11" spans="1:7" ht="26.4">
      <c r="A11" s="66" t="s">
        <v>26</v>
      </c>
      <c r="B11" s="58" t="s">
        <v>52</v>
      </c>
      <c r="C11" s="57">
        <v>0.16</v>
      </c>
      <c r="D11" s="57">
        <v>20</v>
      </c>
      <c r="E11" s="57">
        <f>C11*D11</f>
        <v>3.2</v>
      </c>
      <c r="F11" s="57">
        <v>1</v>
      </c>
      <c r="G11" s="57">
        <f t="shared" si="1"/>
        <v>3.2</v>
      </c>
    </row>
    <row r="12" spans="1:7" ht="26.4">
      <c r="A12" s="66" t="s">
        <v>53</v>
      </c>
      <c r="B12" s="58" t="s">
        <v>58</v>
      </c>
      <c r="C12" s="57">
        <v>0.16</v>
      </c>
      <c r="D12" s="57">
        <v>4</v>
      </c>
      <c r="E12" s="57">
        <f>C12*D12</f>
        <v>0.64</v>
      </c>
      <c r="F12" s="57">
        <v>1</v>
      </c>
      <c r="G12" s="57">
        <f t="shared" si="1"/>
        <v>0.64</v>
      </c>
    </row>
    <row r="13" spans="1:7">
      <c r="A13" s="66" t="s">
        <v>60</v>
      </c>
      <c r="B13" s="58" t="s">
        <v>119</v>
      </c>
      <c r="C13" s="57">
        <f>0.25/1000</f>
        <v>2.5000000000000001E-4</v>
      </c>
      <c r="D13" s="57">
        <v>1</v>
      </c>
      <c r="E13" s="57">
        <f>C13*D13</f>
        <v>2.5000000000000001E-4</v>
      </c>
      <c r="F13" s="57">
        <v>1</v>
      </c>
      <c r="G13" s="57">
        <f t="shared" si="1"/>
        <v>2.5000000000000001E-4</v>
      </c>
    </row>
    <row r="14" spans="1:7">
      <c r="A14" s="66" t="s">
        <v>54</v>
      </c>
      <c r="B14" s="58" t="s">
        <v>120</v>
      </c>
      <c r="C14" s="57">
        <v>1.1000000000000001</v>
      </c>
      <c r="D14" s="57">
        <v>1</v>
      </c>
      <c r="E14" s="57">
        <f>C14*D14</f>
        <v>1.1000000000000001</v>
      </c>
      <c r="F14" s="57">
        <v>0</v>
      </c>
      <c r="G14" s="57">
        <f t="shared" si="1"/>
        <v>0</v>
      </c>
    </row>
    <row r="15" spans="1:7">
      <c r="A15" s="66" t="s">
        <v>55</v>
      </c>
      <c r="B15" s="58" t="s">
        <v>101</v>
      </c>
      <c r="C15" s="57">
        <v>5.8000000000000003E-2</v>
      </c>
      <c r="D15" s="57">
        <v>19</v>
      </c>
      <c r="E15" s="57">
        <f t="shared" ref="E15:E27" si="2">C15*D15</f>
        <v>1.1020000000000001</v>
      </c>
      <c r="F15" s="57" t="s">
        <v>3</v>
      </c>
      <c r="G15" s="57">
        <f>E15</f>
        <v>1.1020000000000001</v>
      </c>
    </row>
    <row r="16" spans="1:7">
      <c r="A16" s="66" t="s">
        <v>28</v>
      </c>
      <c r="B16" s="58" t="s">
        <v>113</v>
      </c>
      <c r="C16" s="57">
        <v>3.6999999999999998E-2</v>
      </c>
      <c r="D16" s="57">
        <v>3</v>
      </c>
      <c r="E16" s="57">
        <f t="shared" si="2"/>
        <v>0.11099999999999999</v>
      </c>
      <c r="F16" s="57" t="s">
        <v>3</v>
      </c>
      <c r="G16" s="57">
        <f>E16</f>
        <v>0.11099999999999999</v>
      </c>
    </row>
    <row r="17" spans="1:7" ht="26.4">
      <c r="A17" s="66" t="s">
        <v>30</v>
      </c>
      <c r="B17" s="58" t="s">
        <v>68</v>
      </c>
      <c r="C17" s="57">
        <v>1.4999999999999999E-2</v>
      </c>
      <c r="D17" s="57">
        <v>4</v>
      </c>
      <c r="E17" s="57">
        <f t="shared" si="2"/>
        <v>0.06</v>
      </c>
      <c r="F17" s="57" t="s">
        <v>3</v>
      </c>
      <c r="G17" s="57">
        <f>E17</f>
        <v>0.06</v>
      </c>
    </row>
    <row r="18" spans="1:7" ht="26.4">
      <c r="A18" s="66" t="s">
        <v>57</v>
      </c>
      <c r="B18" s="65" t="s">
        <v>125</v>
      </c>
      <c r="C18" s="64">
        <v>2</v>
      </c>
      <c r="D18" s="64">
        <v>1</v>
      </c>
      <c r="E18" s="64">
        <f t="shared" si="2"/>
        <v>2</v>
      </c>
      <c r="F18" s="64" t="s">
        <v>3</v>
      </c>
      <c r="G18" s="64">
        <v>0</v>
      </c>
    </row>
    <row r="19" spans="1:7" ht="26.4">
      <c r="A19" s="66" t="s">
        <v>56</v>
      </c>
      <c r="B19" s="67" t="s">
        <v>127</v>
      </c>
      <c r="C19" s="66">
        <v>1.3</v>
      </c>
      <c r="D19" s="66">
        <v>1</v>
      </c>
      <c r="E19" s="66">
        <f t="shared" ref="E19" si="3">C19*D19</f>
        <v>1.3</v>
      </c>
      <c r="F19" s="66" t="s">
        <v>3</v>
      </c>
      <c r="G19" s="66">
        <v>0</v>
      </c>
    </row>
    <row r="20" spans="1:7">
      <c r="A20" s="66" t="s">
        <v>47</v>
      </c>
      <c r="B20" s="58" t="s">
        <v>118</v>
      </c>
      <c r="C20" s="57">
        <v>0.02</v>
      </c>
      <c r="D20" s="57">
        <v>3</v>
      </c>
      <c r="E20" s="57">
        <f t="shared" si="2"/>
        <v>0.06</v>
      </c>
      <c r="F20" s="57" t="s">
        <v>3</v>
      </c>
      <c r="G20" s="57">
        <v>0.06</v>
      </c>
    </row>
    <row r="21" spans="1:7">
      <c r="A21" s="66" t="s">
        <v>48</v>
      </c>
      <c r="B21" s="58" t="s">
        <v>69</v>
      </c>
      <c r="C21" s="57">
        <v>6.5000000000000002E-2</v>
      </c>
      <c r="D21" s="57">
        <v>7</v>
      </c>
      <c r="E21" s="57">
        <f t="shared" si="2"/>
        <v>0.45500000000000002</v>
      </c>
      <c r="F21" s="57" t="s">
        <v>3</v>
      </c>
      <c r="G21" s="57">
        <f>E21</f>
        <v>0.45500000000000002</v>
      </c>
    </row>
    <row r="22" spans="1:7">
      <c r="A22" s="66" t="s">
        <v>51</v>
      </c>
      <c r="B22" s="58" t="s">
        <v>49</v>
      </c>
      <c r="C22" s="57">
        <v>1.25</v>
      </c>
      <c r="D22" s="57">
        <v>2</v>
      </c>
      <c r="E22" s="57">
        <f t="shared" si="2"/>
        <v>2.5</v>
      </c>
      <c r="F22" s="57">
        <v>1</v>
      </c>
      <c r="G22" s="57">
        <f>E22*F22</f>
        <v>2.5</v>
      </c>
    </row>
    <row r="23" spans="1:7">
      <c r="A23" s="66" t="s">
        <v>61</v>
      </c>
      <c r="B23" s="58" t="s">
        <v>50</v>
      </c>
      <c r="C23" s="57">
        <v>3.5</v>
      </c>
      <c r="D23" s="57">
        <v>2</v>
      </c>
      <c r="E23" s="57">
        <f t="shared" si="2"/>
        <v>7</v>
      </c>
      <c r="F23" s="57">
        <v>0.5</v>
      </c>
      <c r="G23" s="57">
        <f>E23*F23</f>
        <v>3.5</v>
      </c>
    </row>
    <row r="24" spans="1:7">
      <c r="A24" s="66" t="s">
        <v>102</v>
      </c>
      <c r="B24" s="58" t="s">
        <v>27</v>
      </c>
      <c r="C24" s="57">
        <v>2</v>
      </c>
      <c r="D24" s="57">
        <v>6</v>
      </c>
      <c r="E24" s="57">
        <f t="shared" si="2"/>
        <v>12</v>
      </c>
      <c r="F24" s="57">
        <v>0.5</v>
      </c>
      <c r="G24" s="57">
        <f>E24*F24</f>
        <v>6</v>
      </c>
    </row>
    <row r="25" spans="1:7">
      <c r="A25" s="66" t="s">
        <v>103</v>
      </c>
      <c r="B25" s="58" t="s">
        <v>27</v>
      </c>
      <c r="C25" s="57">
        <v>1.5</v>
      </c>
      <c r="D25" s="57">
        <v>3</v>
      </c>
      <c r="E25" s="57">
        <f t="shared" si="2"/>
        <v>4.5</v>
      </c>
      <c r="F25" s="57">
        <v>1</v>
      </c>
      <c r="G25" s="57">
        <f>E25*F25</f>
        <v>4.5</v>
      </c>
    </row>
    <row r="26" spans="1:7">
      <c r="A26" s="66" t="s">
        <v>104</v>
      </c>
      <c r="B26" s="58" t="s">
        <v>29</v>
      </c>
      <c r="C26" s="57">
        <v>1</v>
      </c>
      <c r="D26" s="57">
        <v>7</v>
      </c>
      <c r="E26" s="57">
        <f t="shared" si="2"/>
        <v>7</v>
      </c>
      <c r="F26" s="57" t="s">
        <v>3</v>
      </c>
      <c r="G26" s="57">
        <v>1</v>
      </c>
    </row>
    <row r="27" spans="1:7">
      <c r="A27" s="66" t="s">
        <v>124</v>
      </c>
      <c r="B27" s="58" t="s">
        <v>31</v>
      </c>
      <c r="C27" s="57">
        <v>3</v>
      </c>
      <c r="D27" s="57">
        <v>1</v>
      </c>
      <c r="E27" s="57">
        <f t="shared" si="2"/>
        <v>3</v>
      </c>
      <c r="F27" s="57" t="s">
        <v>3</v>
      </c>
      <c r="G27" s="57">
        <v>0</v>
      </c>
    </row>
    <row r="28" spans="1:7">
      <c r="A28" s="66" t="s">
        <v>126</v>
      </c>
      <c r="B28" s="58" t="s">
        <v>70</v>
      </c>
      <c r="C28" s="57">
        <v>0.09</v>
      </c>
      <c r="D28" s="57">
        <v>3</v>
      </c>
      <c r="E28" s="57">
        <v>0.09</v>
      </c>
      <c r="F28" s="57" t="s">
        <v>3</v>
      </c>
      <c r="G28" s="57">
        <f>C28*D28</f>
        <v>0.27</v>
      </c>
    </row>
    <row r="29" spans="1:7">
      <c r="A29" s="69" t="s">
        <v>71</v>
      </c>
      <c r="B29" s="69"/>
      <c r="C29" s="57" t="s">
        <v>3</v>
      </c>
      <c r="D29" s="57" t="s">
        <v>3</v>
      </c>
      <c r="E29" s="59">
        <f>SUM(E4:E28)</f>
        <v>103.78825000000001</v>
      </c>
      <c r="F29" s="57" t="s">
        <v>3</v>
      </c>
      <c r="G29" s="57" t="s">
        <v>3</v>
      </c>
    </row>
    <row r="30" spans="1:7">
      <c r="A30" s="69" t="s">
        <v>32</v>
      </c>
      <c r="B30" s="69"/>
      <c r="C30" s="57"/>
      <c r="D30" s="57"/>
      <c r="E30" s="57" t="s">
        <v>3</v>
      </c>
      <c r="F30" s="57" t="s">
        <v>3</v>
      </c>
      <c r="G30" s="59">
        <f>SUM(G4:G29)</f>
        <v>62.368250000000003</v>
      </c>
    </row>
    <row r="31" spans="1:7" ht="39.6">
      <c r="A31" s="53"/>
      <c r="B31" s="53"/>
      <c r="C31" s="53"/>
      <c r="D31" s="53"/>
      <c r="E31" s="53"/>
      <c r="F31" s="54" t="s">
        <v>123</v>
      </c>
      <c r="G31" s="15"/>
    </row>
    <row r="35" ht="43.5" customHeight="1"/>
  </sheetData>
  <mergeCells count="5">
    <mergeCell ref="A2:A3"/>
    <mergeCell ref="B2:B3"/>
    <mergeCell ref="F2:F3"/>
    <mergeCell ref="A29:B29"/>
    <mergeCell ref="A30:B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tabSelected="1" workbookViewId="0">
      <selection activeCell="C15" sqref="C15"/>
    </sheetView>
  </sheetViews>
  <sheetFormatPr defaultRowHeight="13.8"/>
  <cols>
    <col min="1" max="1" width="4.69921875" customWidth="1"/>
    <col min="2" max="2" width="23.3984375" customWidth="1"/>
    <col min="6" max="6" width="13.19921875" customWidth="1"/>
    <col min="12" max="12" width="10" customWidth="1"/>
  </cols>
  <sheetData>
    <row r="1" spans="1:7">
      <c r="B1" t="s">
        <v>121</v>
      </c>
    </row>
    <row r="3" spans="1:7">
      <c r="A3" s="68" t="s">
        <v>17</v>
      </c>
      <c r="B3" s="68" t="s">
        <v>18</v>
      </c>
      <c r="C3" s="57" t="s">
        <v>62</v>
      </c>
      <c r="D3" s="57" t="s">
        <v>63</v>
      </c>
      <c r="E3" s="57" t="s">
        <v>65</v>
      </c>
      <c r="F3" s="68" t="s">
        <v>33</v>
      </c>
      <c r="G3" s="57" t="s">
        <v>66</v>
      </c>
    </row>
    <row r="4" spans="1:7">
      <c r="A4" s="68"/>
      <c r="B4" s="68"/>
      <c r="C4" s="57" t="s">
        <v>2</v>
      </c>
      <c r="D4" s="57" t="s">
        <v>64</v>
      </c>
      <c r="E4" s="57" t="s">
        <v>2</v>
      </c>
      <c r="F4" s="68"/>
      <c r="G4" s="57" t="s">
        <v>2</v>
      </c>
    </row>
    <row r="5" spans="1:7">
      <c r="A5" s="57" t="s">
        <v>19</v>
      </c>
      <c r="B5" s="58" t="s">
        <v>94</v>
      </c>
      <c r="C5" s="57">
        <v>9.1999999999999993</v>
      </c>
      <c r="D5" s="57">
        <v>1</v>
      </c>
      <c r="E5" s="57">
        <f t="shared" ref="E5:E10" si="0">C5*D5</f>
        <v>9.1999999999999993</v>
      </c>
      <c r="F5" s="57">
        <v>1</v>
      </c>
      <c r="G5" s="57">
        <f>E5*F5</f>
        <v>9.1999999999999993</v>
      </c>
    </row>
    <row r="6" spans="1:7">
      <c r="A6" s="57" t="s">
        <v>20</v>
      </c>
      <c r="B6" s="58" t="s">
        <v>95</v>
      </c>
      <c r="C6" s="57">
        <v>9.1999999999999993</v>
      </c>
      <c r="D6" s="57">
        <v>1</v>
      </c>
      <c r="E6" s="57">
        <f t="shared" si="0"/>
        <v>9.1999999999999993</v>
      </c>
      <c r="F6" s="57">
        <v>1</v>
      </c>
      <c r="G6" s="57">
        <f t="shared" ref="G6:G14" si="1">E6*F6</f>
        <v>9.1999999999999993</v>
      </c>
    </row>
    <row r="7" spans="1:7">
      <c r="A7" s="57" t="s">
        <v>21</v>
      </c>
      <c r="B7" s="58" t="s">
        <v>34</v>
      </c>
      <c r="C7" s="57">
        <v>5.5</v>
      </c>
      <c r="D7" s="57">
        <v>1</v>
      </c>
      <c r="E7" s="57">
        <f t="shared" si="0"/>
        <v>5.5</v>
      </c>
      <c r="F7" s="57">
        <v>1</v>
      </c>
      <c r="G7" s="57">
        <f t="shared" si="1"/>
        <v>5.5</v>
      </c>
    </row>
    <row r="8" spans="1:7">
      <c r="A8" s="57" t="s">
        <v>22</v>
      </c>
      <c r="B8" s="58" t="s">
        <v>35</v>
      </c>
      <c r="C8" s="57">
        <v>4</v>
      </c>
      <c r="D8" s="57">
        <v>1</v>
      </c>
      <c r="E8" s="57">
        <f t="shared" si="0"/>
        <v>4</v>
      </c>
      <c r="F8" s="57">
        <v>0</v>
      </c>
      <c r="G8" s="57">
        <f t="shared" si="1"/>
        <v>0</v>
      </c>
    </row>
    <row r="9" spans="1:7">
      <c r="A9" s="57" t="s">
        <v>23</v>
      </c>
      <c r="B9" s="58" t="s">
        <v>96</v>
      </c>
      <c r="C9" s="57">
        <v>2.2000000000000002</v>
      </c>
      <c r="D9" s="57">
        <v>1</v>
      </c>
      <c r="E9" s="57">
        <f t="shared" si="0"/>
        <v>2.2000000000000002</v>
      </c>
      <c r="F9" s="57">
        <v>1</v>
      </c>
      <c r="G9" s="57">
        <f t="shared" si="1"/>
        <v>2.2000000000000002</v>
      </c>
    </row>
    <row r="10" spans="1:7">
      <c r="A10" s="57" t="s">
        <v>24</v>
      </c>
      <c r="B10" s="58" t="s">
        <v>59</v>
      </c>
      <c r="C10" s="57">
        <v>7.0000000000000007E-2</v>
      </c>
      <c r="D10" s="57">
        <v>1</v>
      </c>
      <c r="E10" s="57">
        <f t="shared" si="0"/>
        <v>7.0000000000000007E-2</v>
      </c>
      <c r="F10" s="57">
        <v>1</v>
      </c>
      <c r="G10" s="57">
        <f t="shared" si="1"/>
        <v>7.0000000000000007E-2</v>
      </c>
    </row>
    <row r="11" spans="1:7" ht="26.4">
      <c r="A11" s="57" t="s">
        <v>26</v>
      </c>
      <c r="B11" s="58" t="s">
        <v>52</v>
      </c>
      <c r="C11" s="57">
        <v>0.16</v>
      </c>
      <c r="D11" s="57">
        <v>20</v>
      </c>
      <c r="E11" s="57">
        <f>C11*D11</f>
        <v>3.2</v>
      </c>
      <c r="F11" s="57">
        <v>1</v>
      </c>
      <c r="G11" s="57">
        <f t="shared" si="1"/>
        <v>3.2</v>
      </c>
    </row>
    <row r="12" spans="1:7" ht="26.4">
      <c r="A12" s="57" t="s">
        <v>53</v>
      </c>
      <c r="B12" s="58" t="s">
        <v>58</v>
      </c>
      <c r="C12" s="57">
        <v>0.16</v>
      </c>
      <c r="D12" s="57">
        <v>4</v>
      </c>
      <c r="E12" s="57">
        <f>C12*D12</f>
        <v>0.64</v>
      </c>
      <c r="F12" s="57">
        <v>1</v>
      </c>
      <c r="G12" s="57">
        <f t="shared" si="1"/>
        <v>0.64</v>
      </c>
    </row>
    <row r="13" spans="1:7">
      <c r="A13" s="57" t="s">
        <v>60</v>
      </c>
      <c r="B13" s="58" t="s">
        <v>119</v>
      </c>
      <c r="C13" s="57">
        <f>0.25/1000</f>
        <v>2.5000000000000001E-4</v>
      </c>
      <c r="D13" s="57">
        <v>1</v>
      </c>
      <c r="E13" s="57">
        <f>C13*D13</f>
        <v>2.5000000000000001E-4</v>
      </c>
      <c r="F13" s="57">
        <v>1</v>
      </c>
      <c r="G13" s="57">
        <f t="shared" si="1"/>
        <v>2.5000000000000001E-4</v>
      </c>
    </row>
    <row r="14" spans="1:7" ht="31.5" customHeight="1">
      <c r="A14" s="57" t="s">
        <v>54</v>
      </c>
      <c r="B14" s="58" t="s">
        <v>120</v>
      </c>
      <c r="C14" s="57">
        <v>1.1000000000000001</v>
      </c>
      <c r="D14" s="57">
        <v>1</v>
      </c>
      <c r="E14" s="57">
        <f>C14*D14</f>
        <v>1.1000000000000001</v>
      </c>
      <c r="F14" s="57">
        <v>1</v>
      </c>
      <c r="G14" s="57">
        <f t="shared" si="1"/>
        <v>1.1000000000000001</v>
      </c>
    </row>
    <row r="15" spans="1:7">
      <c r="G15" s="60">
        <f>SUM(G5:G14)</f>
        <v>31.110250000000001</v>
      </c>
    </row>
    <row r="19" spans="1:16" ht="14.4">
      <c r="A19" s="17" t="s">
        <v>72</v>
      </c>
      <c r="B19" s="18" t="s">
        <v>73</v>
      </c>
      <c r="C19" s="19"/>
      <c r="D19" s="19"/>
      <c r="E19" s="19"/>
      <c r="F19" s="19"/>
    </row>
    <row r="20" spans="1:16">
      <c r="A20" s="4" t="s">
        <v>17</v>
      </c>
      <c r="B20" s="4" t="s">
        <v>0</v>
      </c>
      <c r="C20" s="7" t="s">
        <v>36</v>
      </c>
      <c r="D20" s="7" t="s">
        <v>40</v>
      </c>
      <c r="E20" s="7" t="s">
        <v>41</v>
      </c>
      <c r="F20" s="7" t="s">
        <v>42</v>
      </c>
      <c r="G20" s="8" t="s">
        <v>42</v>
      </c>
      <c r="H20" s="7" t="s">
        <v>46</v>
      </c>
      <c r="I20" s="7" t="s">
        <v>39</v>
      </c>
      <c r="J20" s="7" t="s">
        <v>74</v>
      </c>
      <c r="K20" s="7" t="s">
        <v>75</v>
      </c>
      <c r="L20" s="7" t="s">
        <v>75</v>
      </c>
    </row>
    <row r="21" spans="1:16">
      <c r="A21" s="10"/>
      <c r="B21" s="10"/>
      <c r="C21" s="11" t="s">
        <v>37</v>
      </c>
      <c r="D21" s="11"/>
      <c r="E21" s="11" t="s">
        <v>6</v>
      </c>
      <c r="F21" s="11" t="s">
        <v>43</v>
      </c>
      <c r="G21" s="12" t="s">
        <v>44</v>
      </c>
      <c r="H21" s="11" t="s">
        <v>45</v>
      </c>
      <c r="I21" s="11" t="s">
        <v>8</v>
      </c>
      <c r="J21" s="11" t="s">
        <v>8</v>
      </c>
      <c r="K21" s="11" t="s">
        <v>76</v>
      </c>
      <c r="L21" s="11" t="s">
        <v>77</v>
      </c>
    </row>
    <row r="22" spans="1:16">
      <c r="A22" s="5"/>
      <c r="B22" s="5"/>
      <c r="C22" s="5"/>
      <c r="D22" s="5"/>
      <c r="E22" s="5"/>
      <c r="F22" s="20" t="s">
        <v>78</v>
      </c>
      <c r="G22" s="6" t="s">
        <v>79</v>
      </c>
      <c r="H22" s="11" t="s">
        <v>38</v>
      </c>
      <c r="I22" s="5"/>
      <c r="J22" s="5"/>
      <c r="K22" s="21"/>
      <c r="L22" s="21"/>
      <c r="P22" t="s">
        <v>80</v>
      </c>
    </row>
    <row r="23" spans="1:16">
      <c r="A23" s="9" t="s">
        <v>19</v>
      </c>
      <c r="B23" s="9" t="s">
        <v>81</v>
      </c>
      <c r="C23" s="61">
        <f>G15</f>
        <v>31.110250000000001</v>
      </c>
      <c r="D23" s="3">
        <v>0.86</v>
      </c>
      <c r="E23" s="3">
        <v>400</v>
      </c>
      <c r="F23" s="22">
        <f>C23*1000/(1.732*E23*D23)</f>
        <v>52.215227053010366</v>
      </c>
      <c r="G23" s="3">
        <v>63</v>
      </c>
      <c r="H23" s="3">
        <v>116</v>
      </c>
      <c r="I23" s="23">
        <f>1.45*H23</f>
        <v>168.2</v>
      </c>
      <c r="J23" s="23">
        <f>1.6*G23</f>
        <v>100.80000000000001</v>
      </c>
      <c r="K23" s="24" t="b">
        <f>P23=1</f>
        <v>1</v>
      </c>
      <c r="L23" s="24" t="b">
        <f>J23&lt;I23</f>
        <v>1</v>
      </c>
      <c r="P23">
        <f>(F23&lt;G23)*(G23&lt;H23)</f>
        <v>1</v>
      </c>
    </row>
    <row r="24" spans="1:16">
      <c r="B24" s="25" t="s">
        <v>82</v>
      </c>
    </row>
    <row r="27" spans="1:16" ht="14.4">
      <c r="A27" s="17" t="s">
        <v>83</v>
      </c>
      <c r="B27" s="17" t="s">
        <v>84</v>
      </c>
      <c r="C27" s="1"/>
      <c r="D27" s="1"/>
      <c r="E27" s="1"/>
      <c r="F27" s="1"/>
      <c r="G27" s="1"/>
      <c r="H27" s="1"/>
      <c r="I27" s="1"/>
      <c r="J27" s="1"/>
      <c r="K27" s="1"/>
    </row>
    <row r="28" spans="1:16">
      <c r="A28" s="4" t="s">
        <v>17</v>
      </c>
      <c r="B28" s="26" t="s">
        <v>0</v>
      </c>
      <c r="C28" s="27" t="s">
        <v>1</v>
      </c>
      <c r="D28" s="7" t="s">
        <v>85</v>
      </c>
      <c r="E28" s="7" t="s">
        <v>4</v>
      </c>
      <c r="F28" s="7" t="s">
        <v>9</v>
      </c>
      <c r="G28" s="7" t="s">
        <v>10</v>
      </c>
      <c r="H28" s="28" t="s">
        <v>12</v>
      </c>
      <c r="I28" s="29" t="s">
        <v>13</v>
      </c>
      <c r="J28" s="7" t="s">
        <v>7</v>
      </c>
      <c r="K28" s="30" t="s">
        <v>86</v>
      </c>
      <c r="L28" s="30" t="s">
        <v>86</v>
      </c>
      <c r="M28" s="30" t="s">
        <v>87</v>
      </c>
      <c r="N28" s="7" t="s">
        <v>88</v>
      </c>
    </row>
    <row r="29" spans="1:16">
      <c r="A29" s="13"/>
      <c r="B29" s="31"/>
      <c r="C29" s="5" t="s">
        <v>2</v>
      </c>
      <c r="D29" s="5" t="s">
        <v>3</v>
      </c>
      <c r="E29" s="5" t="s">
        <v>5</v>
      </c>
      <c r="F29" s="5" t="s">
        <v>6</v>
      </c>
      <c r="G29" s="5" t="s">
        <v>11</v>
      </c>
      <c r="H29" s="32" t="s">
        <v>16</v>
      </c>
      <c r="I29" s="2" t="s">
        <v>14</v>
      </c>
      <c r="J29" s="11" t="s">
        <v>8</v>
      </c>
      <c r="K29" s="33" t="s">
        <v>15</v>
      </c>
      <c r="L29" s="33" t="s">
        <v>15</v>
      </c>
      <c r="M29" s="33" t="s">
        <v>15</v>
      </c>
      <c r="N29" s="33" t="s">
        <v>89</v>
      </c>
    </row>
    <row r="30" spans="1:16">
      <c r="A30" s="13"/>
      <c r="B30" s="9" t="s">
        <v>81</v>
      </c>
      <c r="C30" s="62">
        <f>G15</f>
        <v>31.110250000000001</v>
      </c>
      <c r="D30" s="3">
        <v>0.86</v>
      </c>
      <c r="E30" s="3">
        <v>3</v>
      </c>
      <c r="F30" s="3">
        <v>400</v>
      </c>
      <c r="G30" s="44">
        <v>2</v>
      </c>
      <c r="H30" s="34">
        <v>25</v>
      </c>
      <c r="I30" s="35">
        <v>56</v>
      </c>
      <c r="J30" s="22">
        <f>C30*1000/(1.732*F30*D30)</f>
        <v>52.215227053010366</v>
      </c>
      <c r="K30" s="36">
        <f>100*C30*1000*G30/(I30*H30*F30*F30)</f>
        <v>2.7777008928571427E-2</v>
      </c>
      <c r="L30" s="36">
        <f>100*C30*1000*G30/(I30*H30*F30*F30)</f>
        <v>2.7777008928571427E-2</v>
      </c>
      <c r="M30" s="37">
        <v>5</v>
      </c>
      <c r="N30" s="38" t="b">
        <f>L30&lt;M30</f>
        <v>1</v>
      </c>
    </row>
  </sheetData>
  <mergeCells count="3">
    <mergeCell ref="A3:A4"/>
    <mergeCell ref="B3:B4"/>
    <mergeCell ref="F3:F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opLeftCell="A13" workbookViewId="0">
      <selection activeCell="C14" sqref="C14"/>
    </sheetView>
  </sheetViews>
  <sheetFormatPr defaultRowHeight="13.8"/>
  <cols>
    <col min="1" max="1" width="4.69921875" customWidth="1"/>
    <col min="2" max="2" width="23.3984375" customWidth="1"/>
    <col min="6" max="6" width="13.19921875" customWidth="1"/>
    <col min="12" max="12" width="11.69921875" customWidth="1"/>
  </cols>
  <sheetData>
    <row r="1" spans="1:7" ht="14.25" customHeight="1">
      <c r="A1" s="68" t="s">
        <v>17</v>
      </c>
      <c r="B1" s="68" t="s">
        <v>18</v>
      </c>
      <c r="C1" s="66" t="s">
        <v>62</v>
      </c>
      <c r="D1" s="66" t="s">
        <v>63</v>
      </c>
      <c r="E1" s="66" t="s">
        <v>65</v>
      </c>
      <c r="F1" s="68" t="s">
        <v>33</v>
      </c>
      <c r="G1" s="66" t="s">
        <v>66</v>
      </c>
    </row>
    <row r="2" spans="1:7">
      <c r="A2" s="68"/>
      <c r="B2" s="68"/>
      <c r="C2" s="66" t="s">
        <v>2</v>
      </c>
      <c r="D2" s="66" t="s">
        <v>64</v>
      </c>
      <c r="E2" s="66" t="s">
        <v>2</v>
      </c>
      <c r="F2" s="68"/>
      <c r="G2" s="66" t="s">
        <v>2</v>
      </c>
    </row>
    <row r="3" spans="1:7" ht="14.25" customHeight="1">
      <c r="A3" s="66" t="s">
        <v>19</v>
      </c>
      <c r="B3" s="67" t="s">
        <v>94</v>
      </c>
      <c r="C3" s="66">
        <v>9.1999999999999993</v>
      </c>
      <c r="D3" s="66">
        <v>1</v>
      </c>
      <c r="E3" s="66">
        <f t="shared" ref="E3:E9" si="0">C3*D3</f>
        <v>9.1999999999999993</v>
      </c>
      <c r="F3" s="66">
        <v>0</v>
      </c>
      <c r="G3" s="66">
        <f>E3*F3</f>
        <v>0</v>
      </c>
    </row>
    <row r="4" spans="1:7">
      <c r="A4" s="66" t="s">
        <v>20</v>
      </c>
      <c r="B4" s="67" t="s">
        <v>95</v>
      </c>
      <c r="C4" s="66">
        <v>9.1999999999999993</v>
      </c>
      <c r="D4" s="66">
        <v>1</v>
      </c>
      <c r="E4" s="66">
        <f t="shared" si="0"/>
        <v>9.1999999999999993</v>
      </c>
      <c r="F4" s="66">
        <v>1</v>
      </c>
      <c r="G4" s="66">
        <f t="shared" ref="G4:G13" si="1">E4*F4</f>
        <v>9.1999999999999993</v>
      </c>
    </row>
    <row r="5" spans="1:7">
      <c r="A5" s="66" t="s">
        <v>21</v>
      </c>
      <c r="B5" s="67" t="s">
        <v>34</v>
      </c>
      <c r="C5" s="66">
        <v>5.5</v>
      </c>
      <c r="D5" s="66">
        <v>1</v>
      </c>
      <c r="E5" s="66">
        <f t="shared" si="0"/>
        <v>5.5</v>
      </c>
      <c r="F5" s="66">
        <v>1</v>
      </c>
      <c r="G5" s="66">
        <f t="shared" si="1"/>
        <v>5.5</v>
      </c>
    </row>
    <row r="6" spans="1:7">
      <c r="A6" s="66" t="s">
        <v>22</v>
      </c>
      <c r="B6" s="67" t="s">
        <v>35</v>
      </c>
      <c r="C6" s="66">
        <v>4</v>
      </c>
      <c r="D6" s="66">
        <v>1</v>
      </c>
      <c r="E6" s="66">
        <f t="shared" si="0"/>
        <v>4</v>
      </c>
      <c r="F6" s="66">
        <v>0</v>
      </c>
      <c r="G6" s="66">
        <f t="shared" si="1"/>
        <v>0</v>
      </c>
    </row>
    <row r="7" spans="1:7">
      <c r="A7" s="66" t="s">
        <v>23</v>
      </c>
      <c r="B7" s="67" t="s">
        <v>96</v>
      </c>
      <c r="C7" s="66">
        <v>2.2000000000000002</v>
      </c>
      <c r="D7" s="66">
        <v>1</v>
      </c>
      <c r="E7" s="66">
        <f t="shared" si="0"/>
        <v>2.2000000000000002</v>
      </c>
      <c r="F7" s="66">
        <v>1</v>
      </c>
      <c r="G7" s="66">
        <f t="shared" si="1"/>
        <v>2.2000000000000002</v>
      </c>
    </row>
    <row r="8" spans="1:7">
      <c r="A8" s="66" t="s">
        <v>24</v>
      </c>
      <c r="B8" s="67" t="s">
        <v>59</v>
      </c>
      <c r="C8" s="66">
        <v>7.0000000000000007E-2</v>
      </c>
      <c r="D8" s="66">
        <v>1</v>
      </c>
      <c r="E8" s="66">
        <f t="shared" si="0"/>
        <v>7.0000000000000007E-2</v>
      </c>
      <c r="F8" s="66">
        <v>1</v>
      </c>
      <c r="G8" s="66">
        <f t="shared" si="1"/>
        <v>7.0000000000000007E-2</v>
      </c>
    </row>
    <row r="9" spans="1:7">
      <c r="A9" s="66" t="s">
        <v>25</v>
      </c>
      <c r="B9" s="67" t="s">
        <v>67</v>
      </c>
      <c r="C9" s="66">
        <v>5.5</v>
      </c>
      <c r="D9" s="66">
        <v>5</v>
      </c>
      <c r="E9" s="66">
        <f t="shared" si="0"/>
        <v>27.5</v>
      </c>
      <c r="F9" s="66" t="s">
        <v>3</v>
      </c>
      <c r="G9" s="66">
        <f>4*C9</f>
        <v>22</v>
      </c>
    </row>
    <row r="10" spans="1:7" ht="26.4">
      <c r="A10" s="66" t="s">
        <v>26</v>
      </c>
      <c r="B10" s="67" t="s">
        <v>52</v>
      </c>
      <c r="C10" s="66">
        <v>0.16</v>
      </c>
      <c r="D10" s="66">
        <v>20</v>
      </c>
      <c r="E10" s="66">
        <f>C10*D10</f>
        <v>3.2</v>
      </c>
      <c r="F10" s="66">
        <v>1</v>
      </c>
      <c r="G10" s="66">
        <f t="shared" si="1"/>
        <v>3.2</v>
      </c>
    </row>
    <row r="11" spans="1:7" ht="26.4">
      <c r="A11" s="66" t="s">
        <v>53</v>
      </c>
      <c r="B11" s="67" t="s">
        <v>58</v>
      </c>
      <c r="C11" s="66">
        <v>0.16</v>
      </c>
      <c r="D11" s="66">
        <v>4</v>
      </c>
      <c r="E11" s="66">
        <f>C11*D11</f>
        <v>0.64</v>
      </c>
      <c r="F11" s="66">
        <v>1</v>
      </c>
      <c r="G11" s="66">
        <f t="shared" si="1"/>
        <v>0.64</v>
      </c>
    </row>
    <row r="12" spans="1:7">
      <c r="A12" s="66" t="s">
        <v>60</v>
      </c>
      <c r="B12" s="67" t="s">
        <v>119</v>
      </c>
      <c r="C12" s="66">
        <f>0.25/1000</f>
        <v>2.5000000000000001E-4</v>
      </c>
      <c r="D12" s="66">
        <v>1</v>
      </c>
      <c r="E12" s="66">
        <f>C12*D12</f>
        <v>2.5000000000000001E-4</v>
      </c>
      <c r="F12" s="66">
        <v>1</v>
      </c>
      <c r="G12" s="66">
        <f t="shared" si="1"/>
        <v>2.5000000000000001E-4</v>
      </c>
    </row>
    <row r="13" spans="1:7" s="45" customFormat="1">
      <c r="A13" s="66" t="s">
        <v>54</v>
      </c>
      <c r="B13" s="67" t="s">
        <v>120</v>
      </c>
      <c r="C13" s="66">
        <v>1.1000000000000001</v>
      </c>
      <c r="D13" s="66">
        <v>1</v>
      </c>
      <c r="E13" s="66">
        <f>C13*D13</f>
        <v>1.1000000000000001</v>
      </c>
      <c r="F13" s="66">
        <v>0</v>
      </c>
      <c r="G13" s="66">
        <f t="shared" si="1"/>
        <v>0</v>
      </c>
    </row>
    <row r="14" spans="1:7" s="45" customFormat="1">
      <c r="A14" s="66" t="s">
        <v>55</v>
      </c>
      <c r="B14" s="67" t="s">
        <v>101</v>
      </c>
      <c r="C14" s="66">
        <v>5.8000000000000003E-2</v>
      </c>
      <c r="D14" s="66">
        <v>19</v>
      </c>
      <c r="E14" s="66">
        <f t="shared" ref="E14:E26" si="2">C14*D14</f>
        <v>1.1020000000000001</v>
      </c>
      <c r="F14" s="66" t="s">
        <v>3</v>
      </c>
      <c r="G14" s="66">
        <f>E14</f>
        <v>1.1020000000000001</v>
      </c>
    </row>
    <row r="15" spans="1:7">
      <c r="A15" s="66" t="s">
        <v>28</v>
      </c>
      <c r="B15" s="67" t="s">
        <v>113</v>
      </c>
      <c r="C15" s="66">
        <v>3.6999999999999998E-2</v>
      </c>
      <c r="D15" s="66">
        <v>3</v>
      </c>
      <c r="E15" s="66">
        <f t="shared" si="2"/>
        <v>0.11099999999999999</v>
      </c>
      <c r="F15" s="66" t="s">
        <v>3</v>
      </c>
      <c r="G15" s="66">
        <f>E15</f>
        <v>0.11099999999999999</v>
      </c>
    </row>
    <row r="16" spans="1:7" ht="26.4">
      <c r="A16" s="66" t="s">
        <v>30</v>
      </c>
      <c r="B16" s="67" t="s">
        <v>68</v>
      </c>
      <c r="C16" s="66">
        <v>1.4999999999999999E-2</v>
      </c>
      <c r="D16" s="66">
        <v>4</v>
      </c>
      <c r="E16" s="66">
        <f t="shared" si="2"/>
        <v>0.06</v>
      </c>
      <c r="F16" s="66" t="s">
        <v>3</v>
      </c>
      <c r="G16" s="66">
        <f>E16</f>
        <v>0.06</v>
      </c>
    </row>
    <row r="17" spans="1:8" ht="26.4">
      <c r="A17" s="66" t="s">
        <v>57</v>
      </c>
      <c r="B17" s="67" t="s">
        <v>125</v>
      </c>
      <c r="C17" s="66">
        <v>2</v>
      </c>
      <c r="D17" s="66">
        <v>1</v>
      </c>
      <c r="E17" s="66">
        <f t="shared" si="2"/>
        <v>2</v>
      </c>
      <c r="F17" s="66" t="s">
        <v>3</v>
      </c>
      <c r="G17" s="66">
        <v>0</v>
      </c>
    </row>
    <row r="18" spans="1:8" ht="26.4">
      <c r="A18" s="66" t="s">
        <v>56</v>
      </c>
      <c r="B18" s="67" t="s">
        <v>127</v>
      </c>
      <c r="C18" s="66">
        <v>1.3</v>
      </c>
      <c r="D18" s="66">
        <v>1</v>
      </c>
      <c r="E18" s="66">
        <f t="shared" si="2"/>
        <v>1.3</v>
      </c>
      <c r="F18" s="66" t="s">
        <v>3</v>
      </c>
      <c r="G18" s="66">
        <v>0</v>
      </c>
    </row>
    <row r="19" spans="1:8">
      <c r="A19" s="66" t="s">
        <v>47</v>
      </c>
      <c r="B19" s="67" t="s">
        <v>118</v>
      </c>
      <c r="C19" s="66">
        <v>0.02</v>
      </c>
      <c r="D19" s="66">
        <v>3</v>
      </c>
      <c r="E19" s="66">
        <f t="shared" si="2"/>
        <v>0.06</v>
      </c>
      <c r="F19" s="66" t="s">
        <v>3</v>
      </c>
      <c r="G19" s="66">
        <v>0.06</v>
      </c>
    </row>
    <row r="20" spans="1:8">
      <c r="A20" s="66" t="s">
        <v>48</v>
      </c>
      <c r="B20" s="67" t="s">
        <v>69</v>
      </c>
      <c r="C20" s="66">
        <v>6.5000000000000002E-2</v>
      </c>
      <c r="D20" s="66">
        <v>7</v>
      </c>
      <c r="E20" s="66">
        <f t="shared" si="2"/>
        <v>0.45500000000000002</v>
      </c>
      <c r="F20" s="66" t="s">
        <v>3</v>
      </c>
      <c r="G20" s="66">
        <f>E20</f>
        <v>0.45500000000000002</v>
      </c>
    </row>
    <row r="21" spans="1:8">
      <c r="A21" s="66" t="s">
        <v>51</v>
      </c>
      <c r="B21" s="67" t="s">
        <v>49</v>
      </c>
      <c r="C21" s="66">
        <v>1.25</v>
      </c>
      <c r="D21" s="66">
        <v>2</v>
      </c>
      <c r="E21" s="66">
        <f t="shared" si="2"/>
        <v>2.5</v>
      </c>
      <c r="F21" s="66">
        <v>1</v>
      </c>
      <c r="G21" s="66">
        <f>E21*F21</f>
        <v>2.5</v>
      </c>
    </row>
    <row r="22" spans="1:8">
      <c r="A22" s="66" t="s">
        <v>61</v>
      </c>
      <c r="B22" s="67" t="s">
        <v>50</v>
      </c>
      <c r="C22" s="66">
        <v>3.5</v>
      </c>
      <c r="D22" s="66">
        <v>2</v>
      </c>
      <c r="E22" s="66">
        <f t="shared" si="2"/>
        <v>7</v>
      </c>
      <c r="F22" s="66">
        <v>0.5</v>
      </c>
      <c r="G22" s="66">
        <f>E22*F22</f>
        <v>3.5</v>
      </c>
    </row>
    <row r="23" spans="1:8">
      <c r="A23" s="66" t="s">
        <v>102</v>
      </c>
      <c r="B23" s="67" t="s">
        <v>27</v>
      </c>
      <c r="C23" s="66">
        <v>2</v>
      </c>
      <c r="D23" s="66">
        <v>6</v>
      </c>
      <c r="E23" s="66">
        <f t="shared" si="2"/>
        <v>12</v>
      </c>
      <c r="F23" s="66">
        <v>0.5</v>
      </c>
      <c r="G23" s="66">
        <f>E23*F23</f>
        <v>6</v>
      </c>
    </row>
    <row r="24" spans="1:8">
      <c r="A24" s="66" t="s">
        <v>103</v>
      </c>
      <c r="B24" s="67" t="s">
        <v>27</v>
      </c>
      <c r="C24" s="66">
        <v>1.5</v>
      </c>
      <c r="D24" s="66">
        <v>3</v>
      </c>
      <c r="E24" s="66">
        <f t="shared" si="2"/>
        <v>4.5</v>
      </c>
      <c r="F24" s="66">
        <v>1</v>
      </c>
      <c r="G24" s="66">
        <f>E24*F24</f>
        <v>4.5</v>
      </c>
    </row>
    <row r="25" spans="1:8">
      <c r="A25" s="66" t="s">
        <v>104</v>
      </c>
      <c r="B25" s="67" t="s">
        <v>29</v>
      </c>
      <c r="C25" s="66">
        <v>1</v>
      </c>
      <c r="D25" s="66">
        <v>7</v>
      </c>
      <c r="E25" s="66">
        <f t="shared" si="2"/>
        <v>7</v>
      </c>
      <c r="F25" s="66" t="s">
        <v>3</v>
      </c>
      <c r="G25" s="66">
        <v>1</v>
      </c>
    </row>
    <row r="26" spans="1:8" ht="14.25" customHeight="1">
      <c r="A26" s="66" t="s">
        <v>124</v>
      </c>
      <c r="B26" s="67" t="s">
        <v>31</v>
      </c>
      <c r="C26" s="66">
        <v>3</v>
      </c>
      <c r="D26" s="66">
        <v>1</v>
      </c>
      <c r="E26" s="66">
        <f t="shared" si="2"/>
        <v>3</v>
      </c>
      <c r="F26" s="66" t="s">
        <v>3</v>
      </c>
      <c r="G26" s="66">
        <v>0</v>
      </c>
    </row>
    <row r="27" spans="1:8" ht="14.25" customHeight="1">
      <c r="A27" s="66" t="s">
        <v>126</v>
      </c>
      <c r="B27" s="67" t="s">
        <v>70</v>
      </c>
      <c r="C27" s="66">
        <v>0.09</v>
      </c>
      <c r="D27" s="66">
        <v>3</v>
      </c>
      <c r="E27" s="66">
        <v>0.09</v>
      </c>
      <c r="F27" s="66" t="s">
        <v>3</v>
      </c>
      <c r="G27" s="66">
        <f>C27*D27</f>
        <v>0.27</v>
      </c>
      <c r="H27" s="14"/>
    </row>
    <row r="28" spans="1:8" ht="14.25" customHeight="1">
      <c r="A28" s="69" t="s">
        <v>71</v>
      </c>
      <c r="B28" s="69"/>
      <c r="C28" s="66" t="s">
        <v>3</v>
      </c>
      <c r="D28" s="66" t="s">
        <v>3</v>
      </c>
      <c r="E28" s="59">
        <f>SUM(E3:E27)</f>
        <v>103.78825000000001</v>
      </c>
      <c r="F28" s="66" t="s">
        <v>3</v>
      </c>
      <c r="G28" s="66" t="s">
        <v>3</v>
      </c>
    </row>
    <row r="29" spans="1:8" ht="14.25" customHeight="1">
      <c r="A29" s="69" t="s">
        <v>32</v>
      </c>
      <c r="B29" s="69"/>
      <c r="C29" s="66"/>
      <c r="D29" s="66"/>
      <c r="E29" s="66" t="s">
        <v>3</v>
      </c>
      <c r="F29" s="66" t="s">
        <v>3</v>
      </c>
      <c r="G29" s="59">
        <f>SUM(G3:G28)</f>
        <v>62.368250000000003</v>
      </c>
    </row>
    <row r="30" spans="1:8" ht="42" customHeight="1">
      <c r="A30" s="53"/>
      <c r="B30" s="53"/>
      <c r="C30" s="53"/>
      <c r="D30" s="53"/>
      <c r="E30" s="53"/>
      <c r="F30" s="54" t="s">
        <v>123</v>
      </c>
      <c r="G30" s="15"/>
    </row>
    <row r="31" spans="1:8" ht="42" customHeight="1">
      <c r="A31" s="53"/>
      <c r="B31" s="53"/>
      <c r="C31" s="53"/>
      <c r="D31" s="53"/>
      <c r="E31" s="53"/>
      <c r="F31" s="63"/>
      <c r="G31" s="15"/>
    </row>
    <row r="32" spans="1:8" ht="14.4">
      <c r="A32" s="17" t="s">
        <v>72</v>
      </c>
      <c r="B32" s="18" t="s">
        <v>73</v>
      </c>
      <c r="C32" s="19"/>
      <c r="D32" s="19"/>
      <c r="E32" s="19"/>
      <c r="F32" s="19"/>
    </row>
    <row r="33" spans="1:16">
      <c r="A33" s="4" t="s">
        <v>17</v>
      </c>
      <c r="B33" s="4" t="s">
        <v>0</v>
      </c>
      <c r="C33" s="7" t="s">
        <v>36</v>
      </c>
      <c r="D33" s="7" t="s">
        <v>40</v>
      </c>
      <c r="E33" s="7" t="s">
        <v>41</v>
      </c>
      <c r="F33" s="7" t="s">
        <v>42</v>
      </c>
      <c r="G33" s="8" t="s">
        <v>42</v>
      </c>
      <c r="H33" s="7" t="s">
        <v>46</v>
      </c>
      <c r="I33" s="7" t="s">
        <v>39</v>
      </c>
      <c r="J33" s="7" t="s">
        <v>74</v>
      </c>
      <c r="K33" s="7" t="s">
        <v>75</v>
      </c>
      <c r="L33" s="7" t="s">
        <v>75</v>
      </c>
    </row>
    <row r="34" spans="1:16">
      <c r="A34" s="10"/>
      <c r="B34" s="10"/>
      <c r="C34" s="11" t="s">
        <v>37</v>
      </c>
      <c r="D34" s="11"/>
      <c r="E34" s="11" t="s">
        <v>6</v>
      </c>
      <c r="F34" s="11" t="s">
        <v>43</v>
      </c>
      <c r="G34" s="12" t="s">
        <v>44</v>
      </c>
      <c r="H34" s="11" t="s">
        <v>45</v>
      </c>
      <c r="I34" s="11" t="s">
        <v>8</v>
      </c>
      <c r="J34" s="11" t="s">
        <v>8</v>
      </c>
      <c r="K34" s="11" t="s">
        <v>76</v>
      </c>
      <c r="L34" s="11" t="s">
        <v>77</v>
      </c>
    </row>
    <row r="35" spans="1:16">
      <c r="A35" s="5"/>
      <c r="B35" s="5"/>
      <c r="C35" s="5"/>
      <c r="D35" s="5"/>
      <c r="E35" s="5"/>
      <c r="F35" s="20" t="s">
        <v>78</v>
      </c>
      <c r="G35" s="6" t="s">
        <v>79</v>
      </c>
      <c r="H35" s="11" t="s">
        <v>38</v>
      </c>
      <c r="I35" s="5"/>
      <c r="J35" s="5"/>
      <c r="K35" s="21"/>
      <c r="L35" s="21"/>
      <c r="P35" t="s">
        <v>80</v>
      </c>
    </row>
    <row r="36" spans="1:16">
      <c r="A36" s="9" t="s">
        <v>19</v>
      </c>
      <c r="B36" s="9" t="s">
        <v>90</v>
      </c>
      <c r="C36" s="40">
        <v>62.37</v>
      </c>
      <c r="D36" s="3">
        <v>0.86</v>
      </c>
      <c r="E36" s="3">
        <v>400</v>
      </c>
      <c r="F36" s="22">
        <f>C36*1000/(1.732*E36*D36)</f>
        <v>104.6813738654063</v>
      </c>
      <c r="G36" s="3">
        <v>125</v>
      </c>
      <c r="H36" s="3">
        <v>197</v>
      </c>
      <c r="I36" s="23">
        <f>1.45*H36</f>
        <v>285.64999999999998</v>
      </c>
      <c r="J36" s="23">
        <f>1.6*G36</f>
        <v>200</v>
      </c>
      <c r="K36" s="24" t="b">
        <f>P36=1</f>
        <v>1</v>
      </c>
      <c r="L36" s="24" t="b">
        <f>J36&lt;I36</f>
        <v>1</v>
      </c>
      <c r="P36">
        <f>(F36&lt;G36)*(G36&lt;H36)</f>
        <v>1</v>
      </c>
    </row>
    <row r="37" spans="1:16">
      <c r="B37" s="25" t="s">
        <v>122</v>
      </c>
    </row>
    <row r="40" spans="1:16" ht="14.4">
      <c r="A40" s="17" t="s">
        <v>83</v>
      </c>
      <c r="B40" s="17" t="s">
        <v>84</v>
      </c>
      <c r="C40" s="1"/>
      <c r="D40" s="1"/>
      <c r="E40" s="1"/>
      <c r="F40" s="1"/>
      <c r="G40" s="1"/>
      <c r="H40" s="1"/>
      <c r="I40" s="1"/>
      <c r="J40" s="1"/>
      <c r="K40" s="1"/>
    </row>
    <row r="41" spans="1:16">
      <c r="A41" s="4" t="s">
        <v>17</v>
      </c>
      <c r="B41" s="26" t="s">
        <v>0</v>
      </c>
      <c r="C41" s="27" t="s">
        <v>1</v>
      </c>
      <c r="D41" s="7" t="s">
        <v>85</v>
      </c>
      <c r="E41" s="7" t="s">
        <v>4</v>
      </c>
      <c r="F41" s="7" t="s">
        <v>9</v>
      </c>
      <c r="G41" s="7" t="s">
        <v>10</v>
      </c>
      <c r="H41" s="28" t="s">
        <v>12</v>
      </c>
      <c r="I41" s="29" t="s">
        <v>13</v>
      </c>
      <c r="J41" s="7" t="s">
        <v>7</v>
      </c>
      <c r="K41" s="30" t="s">
        <v>86</v>
      </c>
      <c r="L41" s="30" t="s">
        <v>86</v>
      </c>
      <c r="M41" s="30" t="s">
        <v>87</v>
      </c>
      <c r="N41" s="7" t="s">
        <v>88</v>
      </c>
    </row>
    <row r="42" spans="1:16">
      <c r="A42" s="13"/>
      <c r="B42" s="31"/>
      <c r="C42" s="5" t="s">
        <v>2</v>
      </c>
      <c r="D42" s="5" t="s">
        <v>3</v>
      </c>
      <c r="E42" s="5" t="s">
        <v>5</v>
      </c>
      <c r="F42" s="5" t="s">
        <v>6</v>
      </c>
      <c r="G42" s="5" t="s">
        <v>11</v>
      </c>
      <c r="H42" s="32" t="s">
        <v>16</v>
      </c>
      <c r="I42" s="2" t="s">
        <v>14</v>
      </c>
      <c r="J42" s="11" t="s">
        <v>8</v>
      </c>
      <c r="K42" s="33" t="s">
        <v>15</v>
      </c>
      <c r="L42" s="33" t="s">
        <v>15</v>
      </c>
      <c r="M42" s="33" t="s">
        <v>15</v>
      </c>
      <c r="N42" s="33" t="s">
        <v>89</v>
      </c>
    </row>
    <row r="43" spans="1:16">
      <c r="A43" s="13"/>
      <c r="B43" s="9" t="s">
        <v>90</v>
      </c>
      <c r="C43" s="43">
        <v>53.17</v>
      </c>
      <c r="D43" s="3">
        <v>0.86</v>
      </c>
      <c r="E43" s="3">
        <v>3</v>
      </c>
      <c r="F43" s="3">
        <v>400</v>
      </c>
      <c r="G43" s="44">
        <v>20</v>
      </c>
      <c r="H43" s="34">
        <v>50</v>
      </c>
      <c r="I43" s="35">
        <v>56</v>
      </c>
      <c r="J43" s="22">
        <f>C43*1000/(1.732*F43*D43)</f>
        <v>89.240157903217138</v>
      </c>
      <c r="K43" s="36">
        <f>100*C43*1000*G43/(I43*H43*F43*F43)</f>
        <v>0.23736607142857144</v>
      </c>
      <c r="L43" s="36">
        <f>100*C43*1000*G43/(I43*H43*F43*F43)</f>
        <v>0.23736607142857144</v>
      </c>
      <c r="M43" s="37">
        <v>5</v>
      </c>
      <c r="N43" s="38" t="b">
        <f>L43&lt;M43</f>
        <v>1</v>
      </c>
      <c r="P43" s="44">
        <f>8.6+57.26+2</f>
        <v>67.86</v>
      </c>
    </row>
  </sheetData>
  <mergeCells count="5">
    <mergeCell ref="A29:B29"/>
    <mergeCell ref="A1:A2"/>
    <mergeCell ref="B1:B2"/>
    <mergeCell ref="F1:F2"/>
    <mergeCell ref="A28:B28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P24"/>
  <sheetViews>
    <sheetView workbookViewId="0">
      <selection activeCell="H24" sqref="H24"/>
    </sheetView>
  </sheetViews>
  <sheetFormatPr defaultRowHeight="13.8"/>
  <cols>
    <col min="1" max="1" width="4.69921875" customWidth="1"/>
    <col min="2" max="2" width="23.3984375" customWidth="1"/>
    <col min="6" max="6" width="13.19921875" customWidth="1"/>
    <col min="12" max="12" width="9.69921875" customWidth="1"/>
  </cols>
  <sheetData>
    <row r="3" spans="1:16">
      <c r="A3" s="69" t="s">
        <v>17</v>
      </c>
      <c r="B3" s="69" t="s">
        <v>18</v>
      </c>
      <c r="C3" s="55" t="s">
        <v>62</v>
      </c>
      <c r="D3" s="55" t="s">
        <v>63</v>
      </c>
      <c r="E3" s="55" t="s">
        <v>65</v>
      </c>
      <c r="F3" s="68" t="s">
        <v>33</v>
      </c>
      <c r="G3" s="55" t="s">
        <v>66</v>
      </c>
    </row>
    <row r="4" spans="1:16">
      <c r="A4" s="69"/>
      <c r="B4" s="69"/>
      <c r="C4" s="55" t="s">
        <v>2</v>
      </c>
      <c r="D4" s="55" t="s">
        <v>64</v>
      </c>
      <c r="E4" s="55" t="s">
        <v>2</v>
      </c>
      <c r="F4" s="68"/>
      <c r="G4" s="55" t="s">
        <v>2</v>
      </c>
    </row>
    <row r="5" spans="1:16">
      <c r="A5" s="56">
        <v>1</v>
      </c>
      <c r="B5" s="56" t="s">
        <v>67</v>
      </c>
      <c r="C5" s="46">
        <v>5.5</v>
      </c>
      <c r="D5" s="46">
        <v>5</v>
      </c>
      <c r="E5" s="46">
        <f>C5*D5</f>
        <v>27.5</v>
      </c>
      <c r="F5" s="46" t="s">
        <v>3</v>
      </c>
      <c r="G5" s="46">
        <v>22</v>
      </c>
    </row>
    <row r="6" spans="1:16">
      <c r="A6" s="69" t="s">
        <v>71</v>
      </c>
      <c r="B6" s="69"/>
      <c r="C6" s="55" t="s">
        <v>3</v>
      </c>
      <c r="D6" s="55" t="s">
        <v>3</v>
      </c>
      <c r="E6" s="46">
        <f>E5</f>
        <v>27.5</v>
      </c>
      <c r="F6" s="55" t="s">
        <v>3</v>
      </c>
      <c r="G6" s="55" t="s">
        <v>3</v>
      </c>
    </row>
    <row r="7" spans="1:16">
      <c r="A7" s="69" t="s">
        <v>32</v>
      </c>
      <c r="B7" s="69"/>
      <c r="C7" s="16"/>
      <c r="D7" s="16"/>
      <c r="E7" s="55" t="s">
        <v>3</v>
      </c>
      <c r="F7" s="55" t="s">
        <v>3</v>
      </c>
      <c r="G7" s="55">
        <f>SUM(G5:G6)</f>
        <v>22</v>
      </c>
      <c r="H7" s="14"/>
    </row>
    <row r="8" spans="1:16">
      <c r="G8" s="15"/>
    </row>
    <row r="12" spans="1:16" ht="14.4">
      <c r="A12" s="17" t="s">
        <v>72</v>
      </c>
      <c r="B12" s="18" t="s">
        <v>73</v>
      </c>
      <c r="C12" s="19"/>
      <c r="D12" s="19"/>
      <c r="E12" s="19"/>
      <c r="F12" s="19"/>
    </row>
    <row r="13" spans="1:16">
      <c r="A13" s="4" t="s">
        <v>17</v>
      </c>
      <c r="B13" s="4" t="s">
        <v>0</v>
      </c>
      <c r="C13" s="7" t="s">
        <v>36</v>
      </c>
      <c r="D13" s="7" t="s">
        <v>40</v>
      </c>
      <c r="E13" s="7" t="s">
        <v>41</v>
      </c>
      <c r="F13" s="7" t="s">
        <v>42</v>
      </c>
      <c r="G13" s="8" t="s">
        <v>42</v>
      </c>
      <c r="H13" s="7" t="s">
        <v>46</v>
      </c>
      <c r="I13" s="7" t="s">
        <v>39</v>
      </c>
      <c r="J13" s="7" t="s">
        <v>74</v>
      </c>
      <c r="K13" s="7" t="s">
        <v>75</v>
      </c>
      <c r="L13" s="7" t="s">
        <v>75</v>
      </c>
    </row>
    <row r="14" spans="1:16">
      <c r="A14" s="10"/>
      <c r="B14" s="10"/>
      <c r="C14" s="11" t="s">
        <v>37</v>
      </c>
      <c r="D14" s="11"/>
      <c r="E14" s="11" t="s">
        <v>6</v>
      </c>
      <c r="F14" s="11" t="s">
        <v>43</v>
      </c>
      <c r="G14" s="12" t="s">
        <v>44</v>
      </c>
      <c r="H14" s="11" t="s">
        <v>45</v>
      </c>
      <c r="I14" s="11" t="s">
        <v>8</v>
      </c>
      <c r="J14" s="11" t="s">
        <v>8</v>
      </c>
      <c r="K14" s="11" t="s">
        <v>76</v>
      </c>
      <c r="L14" s="11" t="s">
        <v>77</v>
      </c>
    </row>
    <row r="15" spans="1:16">
      <c r="A15" s="5"/>
      <c r="B15" s="5"/>
      <c r="C15" s="5"/>
      <c r="D15" s="5"/>
      <c r="E15" s="5"/>
      <c r="F15" s="20" t="s">
        <v>78</v>
      </c>
      <c r="G15" s="6" t="s">
        <v>79</v>
      </c>
      <c r="H15" s="11" t="s">
        <v>38</v>
      </c>
      <c r="I15" s="5"/>
      <c r="J15" s="5"/>
      <c r="K15" s="21"/>
      <c r="L15" s="21"/>
      <c r="P15" t="s">
        <v>80</v>
      </c>
    </row>
    <row r="16" spans="1:16">
      <c r="A16" s="9" t="s">
        <v>19</v>
      </c>
      <c r="B16" s="9" t="s">
        <v>91</v>
      </c>
      <c r="C16" s="47">
        <f>G7</f>
        <v>22</v>
      </c>
      <c r="D16" s="3">
        <v>0.86</v>
      </c>
      <c r="E16" s="3">
        <v>400</v>
      </c>
      <c r="F16" s="22">
        <f>C16*1000/(1.732*E16*D16)</f>
        <v>36.924646866104517</v>
      </c>
      <c r="G16" s="3">
        <v>40</v>
      </c>
      <c r="H16" s="3">
        <v>116</v>
      </c>
      <c r="I16" s="23">
        <f>1.45*H16</f>
        <v>168.2</v>
      </c>
      <c r="J16" s="23">
        <f>1.6*G16</f>
        <v>64</v>
      </c>
      <c r="K16" s="24" t="b">
        <f>P16=1</f>
        <v>1</v>
      </c>
      <c r="L16" s="24" t="b">
        <f>J16&lt;I16</f>
        <v>1</v>
      </c>
      <c r="P16">
        <f>(F16&lt;G16)*(G16&lt;H16)</f>
        <v>1</v>
      </c>
    </row>
    <row r="17" spans="1:14">
      <c r="B17" s="25" t="s">
        <v>82</v>
      </c>
      <c r="C17" s="48"/>
    </row>
    <row r="18" spans="1:14">
      <c r="C18" s="48"/>
    </row>
    <row r="19" spans="1:14">
      <c r="C19" s="48"/>
    </row>
    <row r="20" spans="1:14" ht="14.4">
      <c r="A20" s="17" t="s">
        <v>83</v>
      </c>
      <c r="B20" s="17" t="s">
        <v>84</v>
      </c>
      <c r="C20" s="49"/>
      <c r="D20" s="1"/>
      <c r="E20" s="1"/>
      <c r="F20" s="1"/>
      <c r="G20" s="1"/>
      <c r="H20" s="1"/>
      <c r="I20" s="1"/>
      <c r="J20" s="1"/>
      <c r="K20" s="1"/>
    </row>
    <row r="21" spans="1:14">
      <c r="A21" s="4" t="s">
        <v>17</v>
      </c>
      <c r="B21" s="26" t="s">
        <v>0</v>
      </c>
      <c r="C21" s="50" t="s">
        <v>1</v>
      </c>
      <c r="D21" s="7" t="s">
        <v>85</v>
      </c>
      <c r="E21" s="7" t="s">
        <v>4</v>
      </c>
      <c r="F21" s="7" t="s">
        <v>9</v>
      </c>
      <c r="G21" s="7" t="s">
        <v>10</v>
      </c>
      <c r="H21" s="28" t="s">
        <v>12</v>
      </c>
      <c r="I21" s="29" t="s">
        <v>13</v>
      </c>
      <c r="J21" s="7" t="s">
        <v>7</v>
      </c>
      <c r="K21" s="30" t="s">
        <v>86</v>
      </c>
      <c r="L21" s="30" t="s">
        <v>86</v>
      </c>
      <c r="M21" s="30" t="s">
        <v>87</v>
      </c>
      <c r="N21" s="7" t="s">
        <v>88</v>
      </c>
    </row>
    <row r="22" spans="1:14">
      <c r="A22" s="13"/>
      <c r="B22" s="31"/>
      <c r="C22" s="51" t="s">
        <v>2</v>
      </c>
      <c r="D22" s="5" t="s">
        <v>3</v>
      </c>
      <c r="E22" s="5" t="s">
        <v>5</v>
      </c>
      <c r="F22" s="5" t="s">
        <v>6</v>
      </c>
      <c r="G22" s="5" t="s">
        <v>11</v>
      </c>
      <c r="H22" s="32" t="s">
        <v>16</v>
      </c>
      <c r="I22" s="2" t="s">
        <v>14</v>
      </c>
      <c r="J22" s="11" t="s">
        <v>8</v>
      </c>
      <c r="K22" s="33" t="s">
        <v>15</v>
      </c>
      <c r="L22" s="33" t="s">
        <v>15</v>
      </c>
      <c r="M22" s="33" t="s">
        <v>15</v>
      </c>
      <c r="N22" s="33" t="s">
        <v>89</v>
      </c>
    </row>
    <row r="23" spans="1:14">
      <c r="A23" s="13"/>
      <c r="B23" s="9" t="s">
        <v>91</v>
      </c>
      <c r="C23" s="52">
        <f>G7</f>
        <v>22</v>
      </c>
      <c r="D23" s="3">
        <v>0.86</v>
      </c>
      <c r="E23" s="3">
        <v>3</v>
      </c>
      <c r="F23" s="3">
        <v>400</v>
      </c>
      <c r="G23" s="44">
        <v>15</v>
      </c>
      <c r="H23" s="34">
        <v>25</v>
      </c>
      <c r="I23" s="35">
        <v>56</v>
      </c>
      <c r="J23" s="22">
        <f>C23*1000/(1.732*F23*D23)</f>
        <v>36.924646866104517</v>
      </c>
      <c r="K23" s="36">
        <f>100*C23*1000*G23/(I23*H23*F23*F23)</f>
        <v>0.14732142857142858</v>
      </c>
      <c r="L23" s="36">
        <f>100*C23*1000*G23/(I23*H23*F23*F23)</f>
        <v>0.14732142857142858</v>
      </c>
      <c r="M23" s="37">
        <v>5</v>
      </c>
      <c r="N23" s="38" t="b">
        <f>L23&lt;M23</f>
        <v>1</v>
      </c>
    </row>
    <row r="24" spans="1:14">
      <c r="C24" s="48"/>
    </row>
  </sheetData>
  <mergeCells count="5">
    <mergeCell ref="A3:A4"/>
    <mergeCell ref="B3:B4"/>
    <mergeCell ref="F3:F4"/>
    <mergeCell ref="A6:B6"/>
    <mergeCell ref="A7:B7"/>
  </mergeCells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87"/>
  <sheetViews>
    <sheetView topLeftCell="A67" workbookViewId="0">
      <selection activeCell="F86" sqref="F86"/>
    </sheetView>
  </sheetViews>
  <sheetFormatPr defaultRowHeight="13.8"/>
  <cols>
    <col min="2" max="2" width="10.5" customWidth="1"/>
    <col min="5" max="5" width="6.8984375" customWidth="1"/>
    <col min="7" max="7" width="10.19921875" customWidth="1"/>
    <col min="8" max="8" width="6.69921875" customWidth="1"/>
    <col min="9" max="9" width="7.8984375" customWidth="1"/>
    <col min="10" max="10" width="7.19921875" customWidth="1"/>
    <col min="12" max="12" width="10.8984375" customWidth="1"/>
    <col min="13" max="13" width="6.19921875" customWidth="1"/>
  </cols>
  <sheetData>
    <row r="1" spans="1:16">
      <c r="A1" s="39" t="s">
        <v>97</v>
      </c>
    </row>
    <row r="2" spans="1:16" ht="14.4">
      <c r="A2" s="17" t="s">
        <v>72</v>
      </c>
      <c r="B2" s="18" t="s">
        <v>73</v>
      </c>
      <c r="C2" s="19"/>
      <c r="D2" s="19"/>
      <c r="E2" s="19"/>
      <c r="F2" s="19"/>
    </row>
    <row r="3" spans="1:16">
      <c r="A3" s="4" t="s">
        <v>17</v>
      </c>
      <c r="B3" s="4" t="s">
        <v>0</v>
      </c>
      <c r="C3" s="7" t="s">
        <v>36</v>
      </c>
      <c r="D3" s="7" t="s">
        <v>40</v>
      </c>
      <c r="E3" s="7" t="s">
        <v>41</v>
      </c>
      <c r="F3" s="7" t="s">
        <v>42</v>
      </c>
      <c r="G3" s="8" t="s">
        <v>42</v>
      </c>
      <c r="H3" s="7" t="s">
        <v>46</v>
      </c>
      <c r="I3" s="7" t="s">
        <v>39</v>
      </c>
      <c r="J3" s="7" t="s">
        <v>74</v>
      </c>
      <c r="K3" s="7" t="s">
        <v>75</v>
      </c>
      <c r="L3" s="7" t="s">
        <v>75</v>
      </c>
    </row>
    <row r="4" spans="1:16">
      <c r="A4" s="10"/>
      <c r="B4" s="10"/>
      <c r="C4" s="11" t="s">
        <v>37</v>
      </c>
      <c r="D4" s="11"/>
      <c r="E4" s="11" t="s">
        <v>6</v>
      </c>
      <c r="F4" s="11" t="s">
        <v>43</v>
      </c>
      <c r="G4" s="12" t="s">
        <v>44</v>
      </c>
      <c r="H4" s="11" t="s">
        <v>45</v>
      </c>
      <c r="I4" s="11" t="s">
        <v>8</v>
      </c>
      <c r="J4" s="11" t="s">
        <v>8</v>
      </c>
      <c r="K4" s="11" t="s">
        <v>76</v>
      </c>
      <c r="L4" s="11" t="s">
        <v>77</v>
      </c>
    </row>
    <row r="5" spans="1:16">
      <c r="A5" s="5"/>
      <c r="B5" s="5"/>
      <c r="C5" s="5"/>
      <c r="D5" s="5"/>
      <c r="E5" s="5"/>
      <c r="F5" s="20" t="s">
        <v>78</v>
      </c>
      <c r="G5" s="6" t="s">
        <v>79</v>
      </c>
      <c r="H5" s="11" t="s">
        <v>38</v>
      </c>
      <c r="I5" s="5"/>
      <c r="J5" s="5"/>
      <c r="K5" s="21"/>
      <c r="L5" s="21"/>
      <c r="P5" t="s">
        <v>80</v>
      </c>
    </row>
    <row r="6" spans="1:16">
      <c r="A6" s="9" t="s">
        <v>19</v>
      </c>
      <c r="B6" s="9" t="s">
        <v>98</v>
      </c>
      <c r="C6" s="41">
        <v>9.1999999999999993</v>
      </c>
      <c r="D6" s="3">
        <v>0.8</v>
      </c>
      <c r="E6" s="3">
        <v>400</v>
      </c>
      <c r="F6" s="22">
        <f>C6*1000/(1.73205080756*E6*D6)</f>
        <v>16.598820239286816</v>
      </c>
      <c r="G6" s="3">
        <v>20</v>
      </c>
      <c r="H6" s="3">
        <v>79</v>
      </c>
      <c r="I6" s="23">
        <f>1.45*H6</f>
        <v>114.55</v>
      </c>
      <c r="J6" s="23">
        <f>1.6*G6</f>
        <v>32</v>
      </c>
      <c r="K6" s="24" t="b">
        <f>P6=1</f>
        <v>1</v>
      </c>
      <c r="L6" s="24" t="b">
        <f>J6&lt;I6</f>
        <v>1</v>
      </c>
      <c r="P6">
        <f>(F6&lt;G6)*(G6&lt;H6)</f>
        <v>1</v>
      </c>
    </row>
    <row r="7" spans="1:16">
      <c r="B7" s="25" t="s">
        <v>117</v>
      </c>
    </row>
    <row r="10" spans="1:16" ht="14.4">
      <c r="A10" s="17" t="s">
        <v>83</v>
      </c>
      <c r="B10" s="17" t="s">
        <v>84</v>
      </c>
      <c r="C10" s="1"/>
      <c r="D10" s="1"/>
      <c r="E10" s="1"/>
      <c r="F10" s="1"/>
      <c r="G10" s="1"/>
      <c r="H10" s="1"/>
      <c r="I10" s="1"/>
      <c r="J10" s="1"/>
      <c r="K10" s="1"/>
    </row>
    <row r="11" spans="1:16">
      <c r="A11" s="4" t="s">
        <v>17</v>
      </c>
      <c r="B11" s="26" t="s">
        <v>0</v>
      </c>
      <c r="C11" s="27" t="s">
        <v>1</v>
      </c>
      <c r="D11" s="7" t="s">
        <v>85</v>
      </c>
      <c r="E11" s="7" t="s">
        <v>4</v>
      </c>
      <c r="F11" s="7" t="s">
        <v>9</v>
      </c>
      <c r="G11" s="7" t="s">
        <v>10</v>
      </c>
      <c r="H11" s="28" t="s">
        <v>12</v>
      </c>
      <c r="I11" s="29" t="s">
        <v>13</v>
      </c>
      <c r="J11" s="7" t="s">
        <v>7</v>
      </c>
      <c r="K11" s="30" t="s">
        <v>86</v>
      </c>
      <c r="L11" s="30" t="s">
        <v>86</v>
      </c>
      <c r="M11" s="30" t="s">
        <v>87</v>
      </c>
      <c r="N11" s="7" t="s">
        <v>88</v>
      </c>
    </row>
    <row r="12" spans="1:16">
      <c r="A12" s="13"/>
      <c r="B12" s="31"/>
      <c r="C12" s="5" t="s">
        <v>2</v>
      </c>
      <c r="D12" s="5" t="s">
        <v>3</v>
      </c>
      <c r="E12" s="5" t="s">
        <v>5</v>
      </c>
      <c r="F12" s="5" t="s">
        <v>6</v>
      </c>
      <c r="G12" s="5" t="s">
        <v>11</v>
      </c>
      <c r="H12" s="32" t="s">
        <v>16</v>
      </c>
      <c r="I12" s="2" t="s">
        <v>14</v>
      </c>
      <c r="J12" s="11" t="s">
        <v>8</v>
      </c>
      <c r="K12" s="33" t="s">
        <v>15</v>
      </c>
      <c r="L12" s="33" t="s">
        <v>15</v>
      </c>
      <c r="M12" s="33" t="s">
        <v>15</v>
      </c>
      <c r="N12" s="33" t="s">
        <v>89</v>
      </c>
    </row>
    <row r="13" spans="1:16">
      <c r="A13" s="13"/>
      <c r="B13" s="9" t="s">
        <v>98</v>
      </c>
      <c r="C13" s="42">
        <f>C6</f>
        <v>9.1999999999999993</v>
      </c>
      <c r="D13" s="3">
        <v>0.8</v>
      </c>
      <c r="E13" s="3">
        <v>3</v>
      </c>
      <c r="F13" s="3">
        <v>400</v>
      </c>
      <c r="G13" s="44">
        <v>175</v>
      </c>
      <c r="H13" s="34">
        <v>10</v>
      </c>
      <c r="I13" s="35">
        <v>56</v>
      </c>
      <c r="J13" s="22">
        <f>C13*1000/(1.732*F13*D13)</f>
        <v>16.599307159353348</v>
      </c>
      <c r="K13" s="36">
        <f>100*C13*1000*G13/(I13*H13*F13*F13)</f>
        <v>1.7968749999999998</v>
      </c>
      <c r="L13" s="36">
        <f>100*C13*1000*G13/(I13*H13*F13*F13)</f>
        <v>1.7968749999999998</v>
      </c>
      <c r="M13" s="37">
        <v>5</v>
      </c>
      <c r="N13" s="38" t="b">
        <f>L13&lt;M13</f>
        <v>1</v>
      </c>
      <c r="P13">
        <f>26.7+3.97+47.58+10.54+2.45+205.57+4.32+8.05+7.78</f>
        <v>316.95999999999998</v>
      </c>
    </row>
    <row r="14" spans="1:16">
      <c r="B14" s="25" t="s">
        <v>117</v>
      </c>
    </row>
    <row r="15" spans="1:16">
      <c r="A15" s="39" t="s">
        <v>99</v>
      </c>
    </row>
    <row r="17" spans="1:16" ht="14.4">
      <c r="A17" s="17" t="s">
        <v>72</v>
      </c>
      <c r="B17" s="18" t="s">
        <v>73</v>
      </c>
      <c r="C17" s="19"/>
      <c r="D17" s="19"/>
      <c r="E17" s="19"/>
      <c r="F17" s="19"/>
    </row>
    <row r="18" spans="1:16">
      <c r="A18" s="4" t="s">
        <v>17</v>
      </c>
      <c r="B18" s="4" t="s">
        <v>0</v>
      </c>
      <c r="C18" s="7" t="s">
        <v>36</v>
      </c>
      <c r="D18" s="7" t="s">
        <v>40</v>
      </c>
      <c r="E18" s="7" t="s">
        <v>41</v>
      </c>
      <c r="F18" s="7" t="s">
        <v>42</v>
      </c>
      <c r="G18" s="8" t="s">
        <v>42</v>
      </c>
      <c r="H18" s="7" t="s">
        <v>46</v>
      </c>
      <c r="I18" s="7" t="s">
        <v>39</v>
      </c>
      <c r="J18" s="7" t="s">
        <v>74</v>
      </c>
      <c r="K18" s="7" t="s">
        <v>75</v>
      </c>
      <c r="L18" s="7" t="s">
        <v>75</v>
      </c>
    </row>
    <row r="19" spans="1:16">
      <c r="A19" s="10"/>
      <c r="B19" s="10"/>
      <c r="C19" s="11" t="s">
        <v>37</v>
      </c>
      <c r="D19" s="11"/>
      <c r="E19" s="11" t="s">
        <v>6</v>
      </c>
      <c r="F19" s="11" t="s">
        <v>43</v>
      </c>
      <c r="G19" s="12" t="s">
        <v>44</v>
      </c>
      <c r="H19" s="11" t="s">
        <v>45</v>
      </c>
      <c r="I19" s="11" t="s">
        <v>8</v>
      </c>
      <c r="J19" s="11" t="s">
        <v>8</v>
      </c>
      <c r="K19" s="11" t="s">
        <v>76</v>
      </c>
      <c r="L19" s="11" t="s">
        <v>77</v>
      </c>
    </row>
    <row r="20" spans="1:16">
      <c r="A20" s="5"/>
      <c r="B20" s="5"/>
      <c r="C20" s="5"/>
      <c r="D20" s="5"/>
      <c r="E20" s="5"/>
      <c r="F20" s="20" t="s">
        <v>78</v>
      </c>
      <c r="G20" s="6" t="s">
        <v>79</v>
      </c>
      <c r="H20" s="11" t="s">
        <v>38</v>
      </c>
      <c r="I20" s="5"/>
      <c r="J20" s="5"/>
      <c r="K20" s="21"/>
      <c r="L20" s="21"/>
      <c r="P20" t="s">
        <v>80</v>
      </c>
    </row>
    <row r="21" spans="1:16">
      <c r="A21" s="9" t="s">
        <v>19</v>
      </c>
      <c r="B21" s="9" t="s">
        <v>92</v>
      </c>
      <c r="C21" s="41">
        <v>9.1999999999999993</v>
      </c>
      <c r="D21" s="3">
        <v>0.8</v>
      </c>
      <c r="E21" s="3">
        <v>400</v>
      </c>
      <c r="F21" s="22">
        <f>C21*1000/(1.732*E21*D21)</f>
        <v>16.599307159353348</v>
      </c>
      <c r="G21" s="3">
        <v>20</v>
      </c>
      <c r="H21" s="3">
        <v>61</v>
      </c>
      <c r="I21" s="23">
        <f>1.45*H21</f>
        <v>88.45</v>
      </c>
      <c r="J21" s="23">
        <f>1.6*G21</f>
        <v>32</v>
      </c>
      <c r="K21" s="24" t="b">
        <f>P21=1</f>
        <v>1</v>
      </c>
      <c r="L21" s="24" t="b">
        <f>J21&lt;I21</f>
        <v>1</v>
      </c>
      <c r="P21">
        <f>(F21&lt;G21)*(G21&lt;H21)</f>
        <v>1</v>
      </c>
    </row>
    <row r="22" spans="1:16">
      <c r="B22" s="25" t="s">
        <v>105</v>
      </c>
    </row>
    <row r="25" spans="1:16" ht="14.4">
      <c r="A25" s="17" t="s">
        <v>83</v>
      </c>
      <c r="B25" s="17" t="s">
        <v>84</v>
      </c>
      <c r="C25" s="1"/>
      <c r="D25" s="1"/>
      <c r="E25" s="1"/>
      <c r="F25" s="1"/>
      <c r="G25" s="1"/>
      <c r="H25" s="1"/>
      <c r="I25" s="1"/>
      <c r="J25" s="1"/>
      <c r="K25" s="1"/>
    </row>
    <row r="26" spans="1:16">
      <c r="A26" s="4" t="s">
        <v>17</v>
      </c>
      <c r="B26" s="26" t="s">
        <v>0</v>
      </c>
      <c r="C26" s="27" t="s">
        <v>1</v>
      </c>
      <c r="D26" s="7" t="s">
        <v>85</v>
      </c>
      <c r="E26" s="7" t="s">
        <v>4</v>
      </c>
      <c r="F26" s="7" t="s">
        <v>9</v>
      </c>
      <c r="G26" s="7" t="s">
        <v>10</v>
      </c>
      <c r="H26" s="28" t="s">
        <v>12</v>
      </c>
      <c r="I26" s="29" t="s">
        <v>13</v>
      </c>
      <c r="J26" s="7" t="s">
        <v>7</v>
      </c>
      <c r="K26" s="30" t="s">
        <v>86</v>
      </c>
      <c r="L26" s="30" t="s">
        <v>86</v>
      </c>
      <c r="M26" s="30" t="s">
        <v>87</v>
      </c>
      <c r="N26" s="7" t="s">
        <v>88</v>
      </c>
      <c r="P26">
        <f>26.7+3.97+14.17+10.54+2.45+205.57+4.32+8.05+7.78</f>
        <v>283.54999999999995</v>
      </c>
    </row>
    <row r="27" spans="1:16">
      <c r="A27" s="13"/>
      <c r="B27" s="31"/>
      <c r="C27" s="5" t="s">
        <v>2</v>
      </c>
      <c r="D27" s="5" t="s">
        <v>3</v>
      </c>
      <c r="E27" s="5" t="s">
        <v>5</v>
      </c>
      <c r="F27" s="5" t="s">
        <v>6</v>
      </c>
      <c r="G27" s="5" t="s">
        <v>11</v>
      </c>
      <c r="H27" s="32" t="s">
        <v>16</v>
      </c>
      <c r="I27" s="2" t="s">
        <v>14</v>
      </c>
      <c r="J27" s="11" t="s">
        <v>8</v>
      </c>
      <c r="K27" s="33" t="s">
        <v>15</v>
      </c>
      <c r="L27" s="33" t="s">
        <v>15</v>
      </c>
      <c r="M27" s="33" t="s">
        <v>15</v>
      </c>
      <c r="N27" s="33" t="s">
        <v>89</v>
      </c>
    </row>
    <row r="28" spans="1:16">
      <c r="A28" s="13"/>
      <c r="B28" s="9" t="s">
        <v>93</v>
      </c>
      <c r="C28" s="42">
        <f>C21</f>
        <v>9.1999999999999993</v>
      </c>
      <c r="D28" s="3">
        <v>0.8</v>
      </c>
      <c r="E28" s="3">
        <v>3</v>
      </c>
      <c r="F28" s="3">
        <v>400</v>
      </c>
      <c r="G28" s="44">
        <v>110</v>
      </c>
      <c r="H28" s="34">
        <v>10</v>
      </c>
      <c r="I28" s="35">
        <v>56</v>
      </c>
      <c r="J28" s="22">
        <f>C28*1000/(1.732*F28*D28)</f>
        <v>16.599307159353348</v>
      </c>
      <c r="K28" s="36">
        <f>100*C28*1000*G28/(I28*H28*F28*F28)</f>
        <v>1.1294642857142856</v>
      </c>
      <c r="L28" s="36">
        <f>100*C28*1000*G28/(I28*H28*F28*F28)</f>
        <v>1.1294642857142856</v>
      </c>
      <c r="M28" s="37">
        <v>5</v>
      </c>
      <c r="N28" s="38" t="b">
        <f>L28&lt;M28</f>
        <v>1</v>
      </c>
    </row>
    <row r="29" spans="1:16">
      <c r="B29" s="25" t="s">
        <v>105</v>
      </c>
    </row>
    <row r="30" spans="1:16">
      <c r="B30" s="25"/>
    </row>
    <row r="31" spans="1:16">
      <c r="B31" s="25"/>
    </row>
    <row r="32" spans="1:16">
      <c r="B32" s="25"/>
    </row>
    <row r="33" spans="1:16">
      <c r="B33" s="25"/>
    </row>
    <row r="34" spans="1:16">
      <c r="B34" s="25"/>
    </row>
    <row r="36" spans="1:16">
      <c r="A36" s="39" t="s">
        <v>112</v>
      </c>
    </row>
    <row r="38" spans="1:16" ht="14.4">
      <c r="A38" s="17" t="s">
        <v>72</v>
      </c>
      <c r="B38" s="18" t="s">
        <v>73</v>
      </c>
      <c r="C38" s="19"/>
      <c r="D38" s="19"/>
      <c r="E38" s="19"/>
      <c r="F38" s="19"/>
    </row>
    <row r="39" spans="1:16">
      <c r="A39" s="4" t="s">
        <v>17</v>
      </c>
      <c r="B39" s="4" t="s">
        <v>0</v>
      </c>
      <c r="C39" s="7" t="s">
        <v>36</v>
      </c>
      <c r="D39" s="7" t="s">
        <v>40</v>
      </c>
      <c r="E39" s="7" t="s">
        <v>41</v>
      </c>
      <c r="F39" s="7" t="s">
        <v>42</v>
      </c>
      <c r="G39" s="8" t="s">
        <v>42</v>
      </c>
      <c r="H39" s="7" t="s">
        <v>46</v>
      </c>
      <c r="I39" s="7" t="s">
        <v>39</v>
      </c>
      <c r="J39" s="7" t="s">
        <v>74</v>
      </c>
      <c r="K39" s="7" t="s">
        <v>75</v>
      </c>
      <c r="L39" s="7" t="s">
        <v>75</v>
      </c>
    </row>
    <row r="40" spans="1:16">
      <c r="A40" s="10"/>
      <c r="B40" s="10"/>
      <c r="C40" s="11" t="s">
        <v>37</v>
      </c>
      <c r="D40" s="11"/>
      <c r="E40" s="11" t="s">
        <v>6</v>
      </c>
      <c r="F40" s="11" t="s">
        <v>43</v>
      </c>
      <c r="G40" s="12" t="s">
        <v>44</v>
      </c>
      <c r="H40" s="11" t="s">
        <v>45</v>
      </c>
      <c r="I40" s="11" t="s">
        <v>8</v>
      </c>
      <c r="J40" s="11" t="s">
        <v>8</v>
      </c>
      <c r="K40" s="11" t="s">
        <v>76</v>
      </c>
      <c r="L40" s="11" t="s">
        <v>77</v>
      </c>
    </row>
    <row r="41" spans="1:16">
      <c r="A41" s="5"/>
      <c r="B41" s="5"/>
      <c r="C41" s="5"/>
      <c r="D41" s="5"/>
      <c r="E41" s="5"/>
      <c r="F41" s="20" t="s">
        <v>78</v>
      </c>
      <c r="G41" s="6" t="s">
        <v>79</v>
      </c>
      <c r="H41" s="11" t="s">
        <v>38</v>
      </c>
      <c r="I41" s="5"/>
      <c r="J41" s="5"/>
      <c r="K41" s="21"/>
      <c r="L41" s="21"/>
      <c r="P41" t="s">
        <v>80</v>
      </c>
    </row>
    <row r="42" spans="1:16">
      <c r="A42" s="9" t="s">
        <v>19</v>
      </c>
      <c r="B42" s="9" t="s">
        <v>100</v>
      </c>
      <c r="C42" s="41">
        <v>6.5000000000000002E-2</v>
      </c>
      <c r="D42" s="3">
        <v>0.8</v>
      </c>
      <c r="E42" s="3">
        <v>400</v>
      </c>
      <c r="F42" s="22">
        <f>C42*1000/(1.732*E42*D42)</f>
        <v>0.11727771362586605</v>
      </c>
      <c r="G42" s="3">
        <v>2</v>
      </c>
      <c r="H42" s="3">
        <v>36</v>
      </c>
      <c r="I42" s="23">
        <f>1.45*H42</f>
        <v>52.199999999999996</v>
      </c>
      <c r="J42" s="23">
        <f>1.6*G42</f>
        <v>3.2</v>
      </c>
      <c r="K42" s="24" t="b">
        <f>P42=1</f>
        <v>1</v>
      </c>
      <c r="L42" s="24" t="b">
        <f>J42&lt;I42</f>
        <v>1</v>
      </c>
      <c r="P42">
        <f>(F42&lt;G42)*(G42&lt;H42)</f>
        <v>1</v>
      </c>
    </row>
    <row r="43" spans="1:16">
      <c r="B43" s="25" t="s">
        <v>106</v>
      </c>
    </row>
    <row r="46" spans="1:16" ht="14.4">
      <c r="A46" s="17" t="s">
        <v>83</v>
      </c>
      <c r="B46" s="17" t="s">
        <v>84</v>
      </c>
      <c r="C46" s="1"/>
      <c r="D46" s="1"/>
      <c r="E46" s="1"/>
      <c r="F46" s="1"/>
      <c r="G46" s="1"/>
      <c r="H46" s="1"/>
      <c r="I46" s="1"/>
      <c r="J46" s="1"/>
      <c r="K46" s="1"/>
    </row>
    <row r="47" spans="1:16">
      <c r="A47" s="4" t="s">
        <v>17</v>
      </c>
      <c r="B47" s="26" t="s">
        <v>0</v>
      </c>
      <c r="C47" s="27" t="s">
        <v>1</v>
      </c>
      <c r="D47" s="7" t="s">
        <v>85</v>
      </c>
      <c r="E47" s="7" t="s">
        <v>4</v>
      </c>
      <c r="F47" s="7" t="s">
        <v>9</v>
      </c>
      <c r="G47" s="7" t="s">
        <v>10</v>
      </c>
      <c r="H47" s="28" t="s">
        <v>12</v>
      </c>
      <c r="I47" s="29" t="s">
        <v>13</v>
      </c>
      <c r="J47" s="7" t="s">
        <v>7</v>
      </c>
      <c r="K47" s="30" t="s">
        <v>86</v>
      </c>
      <c r="L47" s="30" t="s">
        <v>86</v>
      </c>
      <c r="M47" s="30" t="s">
        <v>87</v>
      </c>
      <c r="N47" s="7" t="s">
        <v>88</v>
      </c>
    </row>
    <row r="48" spans="1:16">
      <c r="A48" s="13"/>
      <c r="B48" s="31"/>
      <c r="C48" s="5" t="s">
        <v>2</v>
      </c>
      <c r="D48" s="5" t="s">
        <v>3</v>
      </c>
      <c r="E48" s="5" t="s">
        <v>5</v>
      </c>
      <c r="F48" s="5" t="s">
        <v>6</v>
      </c>
      <c r="G48" s="5" t="s">
        <v>11</v>
      </c>
      <c r="H48" s="32" t="s">
        <v>16</v>
      </c>
      <c r="I48" s="2" t="s">
        <v>14</v>
      </c>
      <c r="J48" s="11" t="s">
        <v>8</v>
      </c>
      <c r="K48" s="33" t="s">
        <v>15</v>
      </c>
      <c r="L48" s="33" t="s">
        <v>15</v>
      </c>
      <c r="M48" s="33" t="s">
        <v>15</v>
      </c>
      <c r="N48" s="33" t="s">
        <v>89</v>
      </c>
    </row>
    <row r="49" spans="1:16">
      <c r="A49" s="13"/>
      <c r="B49" s="9" t="s">
        <v>100</v>
      </c>
      <c r="C49" s="42">
        <v>6.5000000000000002E-2</v>
      </c>
      <c r="D49" s="3">
        <v>0.8</v>
      </c>
      <c r="E49" s="3">
        <v>3</v>
      </c>
      <c r="F49" s="3">
        <v>400</v>
      </c>
      <c r="G49" s="44">
        <v>130</v>
      </c>
      <c r="H49" s="34">
        <v>4</v>
      </c>
      <c r="I49" s="35">
        <v>56</v>
      </c>
      <c r="J49" s="22">
        <f>C49*1000/(1.732*F49*D49)</f>
        <v>0.11727771362586605</v>
      </c>
      <c r="K49" s="36">
        <f>100*C49*1000*G49/(I49*H49*F49*F49)</f>
        <v>2.3577008928571428E-2</v>
      </c>
      <c r="L49" s="36">
        <f>100*C49*1000*G49/(I49*H49*F49*F49)</f>
        <v>2.3577008928571428E-2</v>
      </c>
      <c r="M49" s="37">
        <v>5</v>
      </c>
      <c r="N49" s="38" t="b">
        <f>L49&lt;M49</f>
        <v>1</v>
      </c>
    </row>
    <row r="52" spans="1:16">
      <c r="A52" s="39" t="s">
        <v>114</v>
      </c>
    </row>
    <row r="54" spans="1:16" ht="14.4">
      <c r="A54" s="17" t="s">
        <v>72</v>
      </c>
      <c r="B54" s="18" t="s">
        <v>73</v>
      </c>
      <c r="C54" s="19"/>
      <c r="D54" s="19"/>
      <c r="E54" s="19"/>
      <c r="F54" s="19"/>
    </row>
    <row r="55" spans="1:16">
      <c r="A55" s="4" t="s">
        <v>17</v>
      </c>
      <c r="B55" s="4" t="s">
        <v>0</v>
      </c>
      <c r="C55" s="7" t="s">
        <v>36</v>
      </c>
      <c r="D55" s="7" t="s">
        <v>40</v>
      </c>
      <c r="E55" s="7" t="s">
        <v>41</v>
      </c>
      <c r="F55" s="7" t="s">
        <v>42</v>
      </c>
      <c r="G55" s="8" t="s">
        <v>42</v>
      </c>
      <c r="H55" s="7" t="s">
        <v>46</v>
      </c>
      <c r="I55" s="7" t="s">
        <v>39</v>
      </c>
      <c r="J55" s="7" t="s">
        <v>74</v>
      </c>
      <c r="K55" s="7" t="s">
        <v>75</v>
      </c>
      <c r="L55" s="7" t="s">
        <v>75</v>
      </c>
    </row>
    <row r="56" spans="1:16">
      <c r="A56" s="10"/>
      <c r="B56" s="10"/>
      <c r="C56" s="11" t="s">
        <v>37</v>
      </c>
      <c r="D56" s="11"/>
      <c r="E56" s="11" t="s">
        <v>6</v>
      </c>
      <c r="F56" s="11" t="s">
        <v>43</v>
      </c>
      <c r="G56" s="12" t="s">
        <v>44</v>
      </c>
      <c r="H56" s="11" t="s">
        <v>45</v>
      </c>
      <c r="I56" s="11" t="s">
        <v>8</v>
      </c>
      <c r="J56" s="11" t="s">
        <v>8</v>
      </c>
      <c r="K56" s="11" t="s">
        <v>76</v>
      </c>
      <c r="L56" s="11" t="s">
        <v>77</v>
      </c>
    </row>
    <row r="57" spans="1:16">
      <c r="A57" s="5"/>
      <c r="B57" s="5"/>
      <c r="C57" s="5"/>
      <c r="D57" s="5"/>
      <c r="E57" s="5"/>
      <c r="F57" s="20" t="s">
        <v>78</v>
      </c>
      <c r="G57" s="6" t="s">
        <v>79</v>
      </c>
      <c r="H57" s="11" t="s">
        <v>38</v>
      </c>
      <c r="I57" s="5"/>
      <c r="J57" s="5"/>
      <c r="K57" s="21"/>
      <c r="L57" s="21"/>
      <c r="P57" t="s">
        <v>80</v>
      </c>
    </row>
    <row r="58" spans="1:16">
      <c r="A58" s="9" t="s">
        <v>19</v>
      </c>
      <c r="B58" s="9" t="s">
        <v>115</v>
      </c>
      <c r="C58" s="41">
        <v>1.25</v>
      </c>
      <c r="D58" s="3">
        <v>0.8</v>
      </c>
      <c r="E58" s="3">
        <v>400</v>
      </c>
      <c r="F58" s="22">
        <f>C58*1000/(1.732*E58*D58)</f>
        <v>2.2553406466512702</v>
      </c>
      <c r="G58" s="3">
        <v>6</v>
      </c>
      <c r="H58" s="3">
        <v>25</v>
      </c>
      <c r="I58" s="23">
        <f>1.45*H58</f>
        <v>36.25</v>
      </c>
      <c r="J58" s="23">
        <f>1.6*G58</f>
        <v>9.6000000000000014</v>
      </c>
      <c r="K58" s="24" t="b">
        <f>P58=1</f>
        <v>1</v>
      </c>
      <c r="L58" s="24" t="b">
        <f>J58&lt;I58</f>
        <v>1</v>
      </c>
      <c r="P58">
        <f>(F58&lt;G58)*(G58&lt;H58)</f>
        <v>1</v>
      </c>
    </row>
    <row r="59" spans="1:16">
      <c r="B59" s="25" t="s">
        <v>107</v>
      </c>
    </row>
    <row r="61" spans="1:16">
      <c r="A61" s="39" t="s">
        <v>116</v>
      </c>
    </row>
    <row r="63" spans="1:16" ht="14.4">
      <c r="A63" s="17" t="s">
        <v>72</v>
      </c>
      <c r="B63" s="18" t="s">
        <v>73</v>
      </c>
      <c r="C63" s="19"/>
      <c r="D63" s="19"/>
      <c r="E63" s="19"/>
      <c r="F63" s="19"/>
    </row>
    <row r="64" spans="1:16">
      <c r="A64" s="4" t="s">
        <v>17</v>
      </c>
      <c r="B64" s="4" t="s">
        <v>0</v>
      </c>
      <c r="C64" s="7" t="s">
        <v>36</v>
      </c>
      <c r="D64" s="7" t="s">
        <v>40</v>
      </c>
      <c r="E64" s="7" t="s">
        <v>41</v>
      </c>
      <c r="F64" s="7" t="s">
        <v>42</v>
      </c>
      <c r="G64" s="8" t="s">
        <v>42</v>
      </c>
      <c r="H64" s="7" t="s">
        <v>46</v>
      </c>
      <c r="I64" s="7" t="s">
        <v>39</v>
      </c>
      <c r="J64" s="7" t="s">
        <v>74</v>
      </c>
      <c r="K64" s="7" t="s">
        <v>75</v>
      </c>
      <c r="L64" s="7" t="s">
        <v>75</v>
      </c>
    </row>
    <row r="65" spans="1:16">
      <c r="A65" s="10"/>
      <c r="B65" s="10"/>
      <c r="C65" s="11" t="s">
        <v>37</v>
      </c>
      <c r="D65" s="11"/>
      <c r="E65" s="11" t="s">
        <v>6</v>
      </c>
      <c r="F65" s="11" t="s">
        <v>43</v>
      </c>
      <c r="G65" s="12" t="s">
        <v>44</v>
      </c>
      <c r="H65" s="11" t="s">
        <v>45</v>
      </c>
      <c r="I65" s="11" t="s">
        <v>8</v>
      </c>
      <c r="J65" s="11" t="s">
        <v>8</v>
      </c>
      <c r="K65" s="11" t="s">
        <v>76</v>
      </c>
      <c r="L65" s="11" t="s">
        <v>77</v>
      </c>
    </row>
    <row r="66" spans="1:16">
      <c r="A66" s="5"/>
      <c r="B66" s="5"/>
      <c r="C66" s="5"/>
      <c r="D66" s="5"/>
      <c r="E66" s="5"/>
      <c r="F66" s="20" t="s">
        <v>78</v>
      </c>
      <c r="G66" s="6" t="s">
        <v>79</v>
      </c>
      <c r="H66" s="11" t="s">
        <v>38</v>
      </c>
      <c r="I66" s="5"/>
      <c r="J66" s="5"/>
      <c r="K66" s="21"/>
      <c r="L66" s="21"/>
      <c r="P66" t="s">
        <v>80</v>
      </c>
    </row>
    <row r="67" spans="1:16">
      <c r="A67" s="9" t="s">
        <v>19</v>
      </c>
      <c r="B67" s="9" t="s">
        <v>116</v>
      </c>
      <c r="C67" s="41">
        <v>2.2000000000000002</v>
      </c>
      <c r="D67" s="3">
        <v>0.8</v>
      </c>
      <c r="E67" s="3">
        <v>400</v>
      </c>
      <c r="F67" s="22">
        <f>C67*1000/(1.732*E67*D67)</f>
        <v>3.9693995381062357</v>
      </c>
      <c r="G67" s="3">
        <v>6</v>
      </c>
      <c r="H67" s="3">
        <v>25</v>
      </c>
      <c r="I67" s="23">
        <f>1.45*H67</f>
        <v>36.25</v>
      </c>
      <c r="J67" s="23">
        <f>1.6*G67</f>
        <v>9.6000000000000014</v>
      </c>
      <c r="K67" s="24" t="b">
        <f>P67=1</f>
        <v>1</v>
      </c>
      <c r="L67" s="24" t="b">
        <f>J67&lt;I67</f>
        <v>1</v>
      </c>
      <c r="P67">
        <f>(F67&lt;G67)*(G67&lt;H67)</f>
        <v>1</v>
      </c>
    </row>
    <row r="68" spans="1:16">
      <c r="B68" s="25" t="s">
        <v>108</v>
      </c>
    </row>
    <row r="71" spans="1:16">
      <c r="A71" s="39" t="s">
        <v>109</v>
      </c>
    </row>
    <row r="73" spans="1:16" ht="14.4">
      <c r="A73" s="17" t="s">
        <v>72</v>
      </c>
      <c r="B73" s="18" t="s">
        <v>73</v>
      </c>
      <c r="C73" s="19"/>
      <c r="D73" s="19"/>
      <c r="E73" s="19"/>
      <c r="F73" s="19"/>
    </row>
    <row r="74" spans="1:16">
      <c r="A74" s="4" t="s">
        <v>17</v>
      </c>
      <c r="B74" s="4" t="s">
        <v>0</v>
      </c>
      <c r="C74" s="7" t="s">
        <v>36</v>
      </c>
      <c r="D74" s="7" t="s">
        <v>40</v>
      </c>
      <c r="E74" s="7" t="s">
        <v>41</v>
      </c>
      <c r="F74" s="7" t="s">
        <v>42</v>
      </c>
      <c r="G74" s="8" t="s">
        <v>42</v>
      </c>
      <c r="H74" s="7" t="s">
        <v>46</v>
      </c>
      <c r="I74" s="7" t="s">
        <v>39</v>
      </c>
      <c r="J74" s="7" t="s">
        <v>74</v>
      </c>
      <c r="K74" s="7" t="s">
        <v>75</v>
      </c>
      <c r="L74" s="7" t="s">
        <v>75</v>
      </c>
    </row>
    <row r="75" spans="1:16">
      <c r="A75" s="10"/>
      <c r="B75" s="10"/>
      <c r="C75" s="11" t="s">
        <v>37</v>
      </c>
      <c r="D75" s="11"/>
      <c r="E75" s="11" t="s">
        <v>6</v>
      </c>
      <c r="F75" s="11" t="s">
        <v>43</v>
      </c>
      <c r="G75" s="12" t="s">
        <v>44</v>
      </c>
      <c r="H75" s="11" t="s">
        <v>45</v>
      </c>
      <c r="I75" s="11" t="s">
        <v>8</v>
      </c>
      <c r="J75" s="11" t="s">
        <v>8</v>
      </c>
      <c r="K75" s="11" t="s">
        <v>76</v>
      </c>
      <c r="L75" s="11" t="s">
        <v>77</v>
      </c>
    </row>
    <row r="76" spans="1:16">
      <c r="A76" s="5"/>
      <c r="B76" s="5"/>
      <c r="C76" s="5"/>
      <c r="D76" s="5"/>
      <c r="E76" s="5"/>
      <c r="F76" s="20" t="s">
        <v>78</v>
      </c>
      <c r="G76" s="6" t="s">
        <v>79</v>
      </c>
      <c r="H76" s="11" t="s">
        <v>38</v>
      </c>
      <c r="I76" s="5"/>
      <c r="J76" s="5"/>
      <c r="K76" s="21"/>
      <c r="L76" s="21"/>
      <c r="P76" t="s">
        <v>80</v>
      </c>
    </row>
    <row r="77" spans="1:16">
      <c r="A77" s="9" t="s">
        <v>19</v>
      </c>
      <c r="B77" s="9" t="s">
        <v>110</v>
      </c>
      <c r="C77" s="41">
        <v>5.5</v>
      </c>
      <c r="D77" s="3">
        <v>0.8</v>
      </c>
      <c r="E77" s="3">
        <v>400</v>
      </c>
      <c r="F77" s="22">
        <f>C77*1000/(1.732*E77*D77)</f>
        <v>9.9234988452655895</v>
      </c>
      <c r="G77" s="3">
        <v>50</v>
      </c>
      <c r="H77" s="3">
        <v>59</v>
      </c>
      <c r="I77" s="23">
        <f>1.45*H77</f>
        <v>85.55</v>
      </c>
      <c r="J77" s="23">
        <f>1.6*G77</f>
        <v>80</v>
      </c>
      <c r="K77" s="24" t="b">
        <f>P77=1</f>
        <v>1</v>
      </c>
      <c r="L77" s="24" t="b">
        <f>J77&lt;I77</f>
        <v>1</v>
      </c>
      <c r="P77">
        <f>(F77&lt;G77)*(G77&lt;H77)</f>
        <v>1</v>
      </c>
    </row>
    <row r="78" spans="1:16">
      <c r="B78" s="25" t="s">
        <v>105</v>
      </c>
    </row>
    <row r="80" spans="1:16">
      <c r="A80" s="39" t="s">
        <v>111</v>
      </c>
    </row>
    <row r="82" spans="1:16" ht="14.4">
      <c r="A82" s="17" t="s">
        <v>72</v>
      </c>
      <c r="B82" s="18" t="s">
        <v>73</v>
      </c>
      <c r="C82" s="19"/>
      <c r="D82" s="19"/>
      <c r="E82" s="19"/>
      <c r="F82" s="19"/>
    </row>
    <row r="83" spans="1:16">
      <c r="A83" s="4" t="s">
        <v>17</v>
      </c>
      <c r="B83" s="4" t="s">
        <v>0</v>
      </c>
      <c r="C83" s="7" t="s">
        <v>36</v>
      </c>
      <c r="D83" s="7" t="s">
        <v>40</v>
      </c>
      <c r="E83" s="7" t="s">
        <v>41</v>
      </c>
      <c r="F83" s="7" t="s">
        <v>42</v>
      </c>
      <c r="G83" s="8" t="s">
        <v>42</v>
      </c>
      <c r="H83" s="7" t="s">
        <v>46</v>
      </c>
      <c r="I83" s="7" t="s">
        <v>39</v>
      </c>
      <c r="J83" s="7" t="s">
        <v>74</v>
      </c>
      <c r="K83" s="7" t="s">
        <v>75</v>
      </c>
      <c r="L83" s="7" t="s">
        <v>75</v>
      </c>
    </row>
    <row r="84" spans="1:16">
      <c r="A84" s="10"/>
      <c r="B84" s="10"/>
      <c r="C84" s="11" t="s">
        <v>37</v>
      </c>
      <c r="D84" s="11"/>
      <c r="E84" s="11" t="s">
        <v>6</v>
      </c>
      <c r="F84" s="11" t="s">
        <v>43</v>
      </c>
      <c r="G84" s="12" t="s">
        <v>44</v>
      </c>
      <c r="H84" s="11" t="s">
        <v>45</v>
      </c>
      <c r="I84" s="11" t="s">
        <v>8</v>
      </c>
      <c r="J84" s="11" t="s">
        <v>8</v>
      </c>
      <c r="K84" s="11" t="s">
        <v>76</v>
      </c>
      <c r="L84" s="11" t="s">
        <v>77</v>
      </c>
    </row>
    <row r="85" spans="1:16">
      <c r="A85" s="5"/>
      <c r="B85" s="5"/>
      <c r="C85" s="5"/>
      <c r="D85" s="5"/>
      <c r="E85" s="5"/>
      <c r="F85" s="20" t="s">
        <v>78</v>
      </c>
      <c r="G85" s="6" t="s">
        <v>79</v>
      </c>
      <c r="H85" s="11" t="s">
        <v>38</v>
      </c>
      <c r="I85" s="5"/>
      <c r="J85" s="5"/>
      <c r="K85" s="21"/>
      <c r="L85" s="21"/>
      <c r="P85" t="s">
        <v>80</v>
      </c>
    </row>
    <row r="86" spans="1:16">
      <c r="A86" s="9" t="s">
        <v>19</v>
      </c>
      <c r="B86" s="9" t="s">
        <v>111</v>
      </c>
      <c r="C86" s="41">
        <v>4</v>
      </c>
      <c r="D86" s="3">
        <v>0.8</v>
      </c>
      <c r="E86" s="3">
        <v>400</v>
      </c>
      <c r="F86" s="22">
        <f>C86*1000/(1.732*E86*D86)</f>
        <v>7.2170900692840645</v>
      </c>
      <c r="G86" s="3">
        <v>8</v>
      </c>
      <c r="H86" s="3">
        <v>59</v>
      </c>
      <c r="I86" s="23">
        <f>1.45*H86</f>
        <v>85.55</v>
      </c>
      <c r="J86" s="23">
        <f>1.6*G86</f>
        <v>12.8</v>
      </c>
      <c r="K86" s="24" t="b">
        <f>P86=1</f>
        <v>1</v>
      </c>
      <c r="L86" s="24" t="b">
        <f>J86&lt;I86</f>
        <v>1</v>
      </c>
      <c r="P86">
        <f>(F86&lt;G86)*(G86&lt;H86)</f>
        <v>1</v>
      </c>
    </row>
    <row r="87" spans="1:16">
      <c r="B87" s="25" t="s">
        <v>105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bilans mocy</vt:lpstr>
      <vt:lpstr>RT</vt:lpstr>
      <vt:lpstr>RG</vt:lpstr>
      <vt:lpstr>RZH</vt:lpstr>
      <vt:lpstr>URZĄDZENIA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mtomczak</dc:creator>
  <cp:lastModifiedBy>DELL</cp:lastModifiedBy>
  <cp:lastPrinted>2022-01-24T20:27:30Z</cp:lastPrinted>
  <dcterms:created xsi:type="dcterms:W3CDTF">2009-06-02T11:46:22Z</dcterms:created>
  <dcterms:modified xsi:type="dcterms:W3CDTF">2022-01-24T20:27:38Z</dcterms:modified>
</cp:coreProperties>
</file>