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446949030657bc6/Pulpit/Leasing Akcja zimowa/"/>
    </mc:Choice>
  </mc:AlternateContent>
  <xr:revisionPtr revIDLastSave="5" documentId="8_{669DB14B-420F-49F0-B8D7-5A0A4CB5C7F4}" xr6:coauthVersionLast="47" xr6:coauthVersionMax="47" xr10:uidLastSave="{AD982F49-C882-4D6E-A459-FBD18D8DDF56}"/>
  <bookViews>
    <workbookView xWindow="-120" yWindow="-120" windowWidth="29040" windowHeight="15720" xr2:uid="{154572E2-6A6D-4690-8C27-58C08437CE6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M14" i="1" s="1"/>
  <c r="J14" i="1"/>
  <c r="L14" i="1" s="1"/>
  <c r="K13" i="1"/>
  <c r="M13" i="1" s="1"/>
  <c r="J13" i="1"/>
  <c r="K12" i="1"/>
  <c r="M12" i="1" s="1"/>
  <c r="J12" i="1"/>
  <c r="L12" i="1" s="1"/>
  <c r="K11" i="1"/>
  <c r="M11" i="1" s="1"/>
  <c r="J11" i="1"/>
  <c r="L11" i="1" s="1"/>
  <c r="K10" i="1"/>
  <c r="M10" i="1" s="1"/>
  <c r="J10" i="1"/>
  <c r="L10" i="1" s="1"/>
  <c r="K8" i="1"/>
  <c r="J8" i="1"/>
  <c r="K7" i="1"/>
  <c r="J7" i="1"/>
  <c r="K6" i="1"/>
  <c r="J6" i="1"/>
  <c r="O15" i="1"/>
  <c r="N15" i="1"/>
  <c r="I15" i="1"/>
  <c r="H15" i="1"/>
  <c r="G15" i="1"/>
  <c r="F15" i="1"/>
  <c r="E15" i="1"/>
  <c r="D15" i="1"/>
  <c r="L13" i="1"/>
  <c r="M9" i="1"/>
  <c r="L9" i="1"/>
  <c r="K15" i="1" l="1"/>
  <c r="J15" i="1"/>
  <c r="M8" i="1"/>
  <c r="L8" i="1"/>
  <c r="M7" i="1" l="1"/>
  <c r="L7" i="1"/>
  <c r="M6" i="1" l="1"/>
  <c r="L6" i="1"/>
  <c r="L15" i="1" l="1"/>
  <c r="M15" i="1"/>
</calcChain>
</file>

<file path=xl/sharedStrings.xml><?xml version="1.0" encoding="utf-8"?>
<sst xmlns="http://schemas.openxmlformats.org/spreadsheetml/2006/main" count="48" uniqueCount="35">
  <si>
    <t>Nazwa urządzenia</t>
  </si>
  <si>
    <t>Data podpisania umowy/data wykupu</t>
  </si>
  <si>
    <t>Wartość pierwszej wpłaty</t>
  </si>
  <si>
    <t>Wartość umowy wraz z pierwszą wpłatą i ceną zakupu</t>
  </si>
  <si>
    <t>Miesięczna rata leasingu</t>
  </si>
  <si>
    <t>Spłacone</t>
  </si>
  <si>
    <t>Pozostało do spłaty</t>
  </si>
  <si>
    <t>Cena wykupu</t>
  </si>
  <si>
    <t>netto</t>
  </si>
  <si>
    <t>brutto</t>
  </si>
  <si>
    <t>RAZEM</t>
  </si>
  <si>
    <t>09.2019/09.2024</t>
  </si>
  <si>
    <t>+rata za rozdr.</t>
  </si>
  <si>
    <t>1x43 473,21  59x8 298,12  15x87,27    1x87,25</t>
  </si>
  <si>
    <t>1x53 472,05  59x10 206,69 15x107,34   1x107,32</t>
  </si>
  <si>
    <t>Rozdrabniacz PKO Leasing</t>
  </si>
  <si>
    <t>Separator magnetyczy EFL</t>
  </si>
  <si>
    <t>09.2020/09.2023</t>
  </si>
  <si>
    <t>5x6000  65x91,42  1x91,42</t>
  </si>
  <si>
    <t>5x7380,00  65x112,45  1x112,45</t>
  </si>
  <si>
    <t>+rata za separ.</t>
  </si>
  <si>
    <t>12.2019/04.2026</t>
  </si>
  <si>
    <t>11.2020/12.2022</t>
  </si>
  <si>
    <t>Samochód osobowy Toyota PKO LEASING</t>
  </si>
  <si>
    <t>Ciągnik rolniczy z przyczepą CNH</t>
  </si>
  <si>
    <t>07.2021/09.2026</t>
  </si>
  <si>
    <t>Sam. cięż. VOLVO EFL</t>
  </si>
  <si>
    <t>Sam. Cięż. IVECO EFL</t>
  </si>
  <si>
    <t>11.2021/12.2026</t>
  </si>
  <si>
    <t>Kompaktor BOMAG mLeasing</t>
  </si>
  <si>
    <t>Komposter (biostabilizator) K-16     EFL</t>
  </si>
  <si>
    <t>12.2022/12.2027</t>
  </si>
  <si>
    <t>05.2023/05.2028</t>
  </si>
  <si>
    <t>KOMPAKTOR Bomag BC1172                                EFL</t>
  </si>
  <si>
    <t>Zestawienie rat leasingowych na 22.09.2022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</si>
</sst>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Border="1"/>
    <xf numFmtId="4" fontId="3" fillId="2" borderId="1" xfId="0" applyNumberFormat="1" applyFont="1" applyFill="1" applyBorder="1"/>
    <xf numFmtId="4" fontId="3" fillId="0" borderId="1" xfId="0" applyNumberFormat="1" applyFont="1" applyBorder="1"/>
    <xf numFmtId="0" fontId="0" fillId="0" borderId="2" xfId="0" applyBorder="1" applyAlignment="1">
      <alignment wrapText="1"/>
    </xf>
    <xf numFmtId="4" fontId="0" fillId="2" borderId="1" xfId="0" applyNumberFormat="1" applyFill="1" applyBorder="1" applyAlignment="1">
      <alignment wrapText="1"/>
    </xf>
    <xf numFmtId="4" fontId="0" fillId="0" borderId="1" xfId="0" applyNumberFormat="1" applyBorder="1" applyAlignment="1">
      <alignment wrapText="1"/>
    </xf>
    <xf numFmtId="49" fontId="0" fillId="0" borderId="0" xfId="0" applyNumberFormat="1"/>
    <xf numFmtId="0" fontId="0" fillId="0" borderId="3" xfId="0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/>
    <xf numFmtId="4" fontId="6" fillId="3" borderId="1" xfId="0" applyNumberFormat="1" applyFont="1" applyFill="1" applyBorder="1"/>
    <xf numFmtId="17" fontId="0" fillId="0" borderId="3" xfId="0" applyNumberFormat="1" applyBorder="1" applyAlignment="1">
      <alignment wrapText="1"/>
    </xf>
    <xf numFmtId="17" fontId="0" fillId="0" borderId="1" xfId="0" applyNumberFormat="1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F7E4C-7E9F-4E7C-B4DA-7C580B932D43}">
  <sheetPr>
    <pageSetUpPr fitToPage="1"/>
  </sheetPr>
  <dimension ref="B2:O17"/>
  <sheetViews>
    <sheetView tabSelected="1" workbookViewId="0">
      <selection activeCell="O15" sqref="O15"/>
    </sheetView>
  </sheetViews>
  <sheetFormatPr defaultRowHeight="15" x14ac:dyDescent="0.25"/>
  <cols>
    <col min="2" max="2" width="22.85546875" customWidth="1"/>
    <col min="3" max="3" width="12.42578125" customWidth="1"/>
    <col min="4" max="4" width="13.140625" customWidth="1"/>
    <col min="5" max="5" width="11.5703125" customWidth="1"/>
    <col min="6" max="6" width="12.140625" customWidth="1"/>
    <col min="7" max="7" width="13" customWidth="1"/>
    <col min="8" max="8" width="12.42578125" customWidth="1"/>
    <col min="9" max="9" width="12.85546875" customWidth="1"/>
    <col min="10" max="10" width="11.7109375" customWidth="1"/>
    <col min="11" max="11" width="12.7109375" customWidth="1"/>
    <col min="12" max="12" width="12.140625" customWidth="1"/>
    <col min="13" max="13" width="11.85546875" customWidth="1"/>
    <col min="14" max="15" width="10" bestFit="1" customWidth="1"/>
  </cols>
  <sheetData>
    <row r="2" spans="2:15" x14ac:dyDescent="0.25">
      <c r="B2" s="25" t="s">
        <v>34</v>
      </c>
      <c r="C2" s="25"/>
      <c r="D2" s="25"/>
      <c r="E2" s="25"/>
      <c r="F2" s="25"/>
      <c r="G2" s="25"/>
    </row>
    <row r="4" spans="2:15" ht="60" x14ac:dyDescent="0.25">
      <c r="B4" s="2" t="s">
        <v>0</v>
      </c>
      <c r="C4" s="2" t="s">
        <v>1</v>
      </c>
      <c r="D4" s="28" t="s">
        <v>2</v>
      </c>
      <c r="E4" s="29"/>
      <c r="F4" s="28" t="s">
        <v>3</v>
      </c>
      <c r="G4" s="29"/>
      <c r="H4" s="28" t="s">
        <v>4</v>
      </c>
      <c r="I4" s="29"/>
      <c r="J4" s="28" t="s">
        <v>5</v>
      </c>
      <c r="K4" s="29"/>
      <c r="L4" s="26" t="s">
        <v>6</v>
      </c>
      <c r="M4" s="27"/>
      <c r="N4" s="28" t="s">
        <v>7</v>
      </c>
      <c r="O4" s="29"/>
    </row>
    <row r="5" spans="2:15" x14ac:dyDescent="0.25">
      <c r="B5" s="21"/>
      <c r="C5" s="22"/>
      <c r="D5" s="2" t="s">
        <v>8</v>
      </c>
      <c r="E5" s="2" t="s">
        <v>9</v>
      </c>
      <c r="F5" s="2" t="s">
        <v>8</v>
      </c>
      <c r="G5" s="2" t="s">
        <v>9</v>
      </c>
      <c r="H5" s="2" t="s">
        <v>8</v>
      </c>
      <c r="I5" s="2" t="s">
        <v>9</v>
      </c>
      <c r="J5" s="2" t="s">
        <v>8</v>
      </c>
      <c r="K5" s="2" t="s">
        <v>9</v>
      </c>
      <c r="L5" s="16" t="s">
        <v>8</v>
      </c>
      <c r="M5" s="16" t="s">
        <v>9</v>
      </c>
      <c r="N5" s="2" t="s">
        <v>8</v>
      </c>
      <c r="O5" s="2" t="s">
        <v>9</v>
      </c>
    </row>
    <row r="6" spans="2:15" ht="30" x14ac:dyDescent="0.25">
      <c r="B6" s="11" t="s">
        <v>29</v>
      </c>
      <c r="C6" s="1" t="s">
        <v>11</v>
      </c>
      <c r="D6" s="4">
        <v>180000</v>
      </c>
      <c r="E6" s="3">
        <v>221400</v>
      </c>
      <c r="F6" s="4">
        <v>1008600.27</v>
      </c>
      <c r="G6" s="3">
        <v>1240578.33</v>
      </c>
      <c r="H6" s="4">
        <v>13891.53</v>
      </c>
      <c r="I6" s="3">
        <v>17086.580000000002</v>
      </c>
      <c r="J6" s="7">
        <f>48*H6+D6</f>
        <v>846793.44000000006</v>
      </c>
      <c r="K6" s="8">
        <f>48*I6+E6</f>
        <v>1041555.8400000001</v>
      </c>
      <c r="L6" s="17">
        <f t="shared" ref="L6:M6" si="0">F6-J6</f>
        <v>161806.82999999996</v>
      </c>
      <c r="M6" s="17">
        <f t="shared" si="0"/>
        <v>199022.49</v>
      </c>
      <c r="N6" s="4">
        <v>9000</v>
      </c>
      <c r="O6" s="3">
        <v>11070</v>
      </c>
    </row>
    <row r="7" spans="2:15" ht="60" x14ac:dyDescent="0.25">
      <c r="B7" s="11" t="s">
        <v>15</v>
      </c>
      <c r="C7" s="1" t="s">
        <v>21</v>
      </c>
      <c r="D7" s="4">
        <v>382500</v>
      </c>
      <c r="E7" s="3">
        <v>470475</v>
      </c>
      <c r="F7" s="4">
        <v>925458.59</v>
      </c>
      <c r="G7" s="3">
        <v>1138314.07</v>
      </c>
      <c r="H7" s="12" t="s">
        <v>13</v>
      </c>
      <c r="I7" s="13" t="s">
        <v>14</v>
      </c>
      <c r="J7" s="7">
        <f>44*8298.12+D7+43473.21</f>
        <v>791090.49</v>
      </c>
      <c r="K7" s="8">
        <f>44*10206.69+E7+53472.05</f>
        <v>973041.41000000015</v>
      </c>
      <c r="L7" s="17">
        <f t="shared" ref="L7:M9" si="1">F7-J7</f>
        <v>134368.09999999998</v>
      </c>
      <c r="M7" s="17">
        <f t="shared" si="1"/>
        <v>165272.65999999992</v>
      </c>
      <c r="N7" s="4">
        <v>8500</v>
      </c>
      <c r="O7" s="3">
        <v>10455</v>
      </c>
    </row>
    <row r="8" spans="2:15" ht="45" x14ac:dyDescent="0.25">
      <c r="B8" s="11" t="s">
        <v>16</v>
      </c>
      <c r="C8" s="1" t="s">
        <v>17</v>
      </c>
      <c r="D8" s="4">
        <v>27000</v>
      </c>
      <c r="E8" s="3">
        <v>33210</v>
      </c>
      <c r="F8" s="4">
        <v>66033.72</v>
      </c>
      <c r="G8" s="3">
        <v>81221.48</v>
      </c>
      <c r="H8" s="12" t="s">
        <v>18</v>
      </c>
      <c r="I8" s="13" t="s">
        <v>19</v>
      </c>
      <c r="J8" s="7">
        <f>27000+(5*6000)+(31*91.42)</f>
        <v>59834.02</v>
      </c>
      <c r="K8" s="8">
        <f>33210+(5*7380)+(31*112.45)</f>
        <v>73595.95</v>
      </c>
      <c r="L8" s="17">
        <f t="shared" si="1"/>
        <v>6199.7000000000044</v>
      </c>
      <c r="M8" s="17">
        <f t="shared" si="1"/>
        <v>7625.5299999999988</v>
      </c>
      <c r="N8" s="4">
        <v>3000</v>
      </c>
      <c r="O8" s="3">
        <v>3690</v>
      </c>
    </row>
    <row r="9" spans="2:15" ht="30" x14ac:dyDescent="0.25">
      <c r="B9" s="1" t="s">
        <v>23</v>
      </c>
      <c r="C9" s="15" t="s">
        <v>22</v>
      </c>
      <c r="D9" s="4">
        <v>38368.53</v>
      </c>
      <c r="E9" s="3">
        <v>47193.29</v>
      </c>
      <c r="F9" s="4">
        <v>86694.73</v>
      </c>
      <c r="G9" s="3">
        <v>106634.52</v>
      </c>
      <c r="H9" s="12">
        <v>0</v>
      </c>
      <c r="I9" s="13">
        <v>0</v>
      </c>
      <c r="J9" s="7">
        <v>86694.73</v>
      </c>
      <c r="K9" s="8">
        <v>106634.52</v>
      </c>
      <c r="L9" s="17">
        <f t="shared" si="1"/>
        <v>0</v>
      </c>
      <c r="M9" s="17">
        <f t="shared" si="1"/>
        <v>0</v>
      </c>
      <c r="N9" s="4"/>
      <c r="O9" s="3"/>
    </row>
    <row r="10" spans="2:15" ht="30" x14ac:dyDescent="0.25">
      <c r="B10" s="11" t="s">
        <v>24</v>
      </c>
      <c r="C10" s="1" t="s">
        <v>25</v>
      </c>
      <c r="D10" s="4">
        <v>254000</v>
      </c>
      <c r="E10" s="3">
        <v>312420</v>
      </c>
      <c r="F10" s="4">
        <v>670390.56000000006</v>
      </c>
      <c r="G10" s="3">
        <v>824580.39</v>
      </c>
      <c r="H10" s="12">
        <v>6949.84</v>
      </c>
      <c r="I10" s="13">
        <v>8548.2999999999993</v>
      </c>
      <c r="J10" s="7">
        <f>24*H10+D10</f>
        <v>420796.16000000003</v>
      </c>
      <c r="K10" s="8">
        <f>24*I10+E10</f>
        <v>517579.19999999995</v>
      </c>
      <c r="L10" s="17">
        <f t="shared" ref="L10:M14" si="2">F10-J10</f>
        <v>249594.40000000002</v>
      </c>
      <c r="M10" s="17">
        <f t="shared" si="2"/>
        <v>307001.19000000006</v>
      </c>
      <c r="N10" s="4">
        <v>6350</v>
      </c>
      <c r="O10" s="3">
        <v>7810.5</v>
      </c>
    </row>
    <row r="11" spans="2:15" ht="30" x14ac:dyDescent="0.25">
      <c r="B11" s="11" t="s">
        <v>26</v>
      </c>
      <c r="C11" s="1" t="s">
        <v>28</v>
      </c>
      <c r="D11" s="4">
        <v>103292.5</v>
      </c>
      <c r="E11" s="3">
        <v>127049.78</v>
      </c>
      <c r="F11" s="4">
        <v>284978.99</v>
      </c>
      <c r="G11" s="3">
        <v>350524.44</v>
      </c>
      <c r="H11" s="12">
        <v>3035.11</v>
      </c>
      <c r="I11" s="13">
        <v>3733.19</v>
      </c>
      <c r="J11" s="7">
        <f>22*H11+D11</f>
        <v>170064.91999999998</v>
      </c>
      <c r="K11" s="8">
        <f>22*I11+E11</f>
        <v>209179.96000000002</v>
      </c>
      <c r="L11" s="17">
        <f t="shared" si="2"/>
        <v>114914.07</v>
      </c>
      <c r="M11" s="17">
        <f t="shared" si="2"/>
        <v>141344.47999999998</v>
      </c>
      <c r="N11" s="4">
        <v>2615</v>
      </c>
      <c r="O11" s="3">
        <v>3216.45</v>
      </c>
    </row>
    <row r="12" spans="2:15" ht="30" x14ac:dyDescent="0.25">
      <c r="B12" s="11" t="s">
        <v>27</v>
      </c>
      <c r="C12" s="1" t="s">
        <v>28</v>
      </c>
      <c r="D12" s="4">
        <v>88140</v>
      </c>
      <c r="E12" s="3">
        <v>108412.2</v>
      </c>
      <c r="F12" s="4">
        <v>246460.31</v>
      </c>
      <c r="G12" s="3">
        <v>303146.14</v>
      </c>
      <c r="H12" s="12">
        <v>2645.09</v>
      </c>
      <c r="I12" s="13">
        <v>3253.46</v>
      </c>
      <c r="J12" s="7">
        <f>22*H12+D12</f>
        <v>146331.98000000001</v>
      </c>
      <c r="K12" s="8">
        <f>22*I12+E12</f>
        <v>179988.32</v>
      </c>
      <c r="L12" s="17">
        <f t="shared" si="2"/>
        <v>100128.32999999999</v>
      </c>
      <c r="M12" s="17">
        <f t="shared" si="2"/>
        <v>123157.82</v>
      </c>
      <c r="N12" s="4">
        <v>2260</v>
      </c>
      <c r="O12" s="3">
        <v>2779.8</v>
      </c>
    </row>
    <row r="13" spans="2:15" ht="45" x14ac:dyDescent="0.25">
      <c r="B13" s="1" t="s">
        <v>30</v>
      </c>
      <c r="C13" s="19" t="s">
        <v>31</v>
      </c>
      <c r="D13" s="4">
        <v>364000</v>
      </c>
      <c r="E13" s="3">
        <v>447720</v>
      </c>
      <c r="F13" s="4">
        <v>1167292.6299999999</v>
      </c>
      <c r="G13" s="3">
        <v>1435769.87</v>
      </c>
      <c r="H13" s="12">
        <v>11301.57</v>
      </c>
      <c r="I13" s="13">
        <v>13900.93</v>
      </c>
      <c r="J13" s="7">
        <f>9*H13+D13</f>
        <v>465714.13</v>
      </c>
      <c r="K13" s="8">
        <f>9*I13+E13</f>
        <v>572828.37</v>
      </c>
      <c r="L13" s="17">
        <f t="shared" si="2"/>
        <v>701578.49999999988</v>
      </c>
      <c r="M13" s="17">
        <f t="shared" si="2"/>
        <v>862941.50000000012</v>
      </c>
      <c r="N13" s="4">
        <v>136500</v>
      </c>
      <c r="O13" s="3">
        <v>167895</v>
      </c>
    </row>
    <row r="14" spans="2:15" ht="45" x14ac:dyDescent="0.25">
      <c r="B14" s="1" t="s">
        <v>33</v>
      </c>
      <c r="C14" s="20" t="s">
        <v>32</v>
      </c>
      <c r="D14" s="4">
        <v>399460</v>
      </c>
      <c r="E14" s="3">
        <v>491335.8</v>
      </c>
      <c r="F14" s="4">
        <v>2604998.3199999998</v>
      </c>
      <c r="G14" s="3">
        <v>3204147.93</v>
      </c>
      <c r="H14" s="12">
        <v>37043.480000000003</v>
      </c>
      <c r="I14" s="13">
        <v>45563.48</v>
      </c>
      <c r="J14" s="7">
        <f>4*H14+D14</f>
        <v>547633.92000000004</v>
      </c>
      <c r="K14" s="8">
        <f>4*I14+E14</f>
        <v>673589.72</v>
      </c>
      <c r="L14" s="17">
        <f t="shared" si="2"/>
        <v>2057364.4</v>
      </c>
      <c r="M14" s="17">
        <f t="shared" si="2"/>
        <v>2530558.21</v>
      </c>
      <c r="N14" s="4">
        <v>19973</v>
      </c>
      <c r="O14" s="3">
        <v>24566.79</v>
      </c>
    </row>
    <row r="15" spans="2:15" ht="24.75" customHeight="1" x14ac:dyDescent="0.25">
      <c r="B15" s="23" t="s">
        <v>10</v>
      </c>
      <c r="C15" s="24"/>
      <c r="D15" s="5">
        <f>SUM(D6:D14)</f>
        <v>1836761.03</v>
      </c>
      <c r="E15" s="6">
        <f>SUM(E6:E14)</f>
        <v>2259216.0699999998</v>
      </c>
      <c r="F15" s="5">
        <f>SUM(F6:F14)</f>
        <v>7060908.120000001</v>
      </c>
      <c r="G15" s="6">
        <f>SUM(G6:G14)</f>
        <v>8684917.1699999999</v>
      </c>
      <c r="H15" s="5">
        <f>SUM(H6:H6)+H9+H10+H11+H12+H13+H14</f>
        <v>74866.62</v>
      </c>
      <c r="I15" s="6">
        <f>SUM(I6:I6)+I9+I10+I11+I12+I13+H14</f>
        <v>83565.94</v>
      </c>
      <c r="J15" s="9">
        <f>SUM(J6:J9)+J10+J11+J12+J13+J14</f>
        <v>3534953.79</v>
      </c>
      <c r="K15" s="10">
        <f>SUM(K6:K9)+K10+K11+K12+K13+K14</f>
        <v>4347993.29</v>
      </c>
      <c r="L15" s="18">
        <f>SUM(L6:L14)</f>
        <v>3525954.33</v>
      </c>
      <c r="M15" s="18">
        <f>SUM(M6:M14)</f>
        <v>4336923.88</v>
      </c>
      <c r="N15" s="5">
        <f>SUM(N6:N14)</f>
        <v>188198</v>
      </c>
      <c r="O15" s="6">
        <f>SUM(O6:O14)</f>
        <v>231483.54</v>
      </c>
    </row>
    <row r="16" spans="2:15" x14ac:dyDescent="0.25">
      <c r="H16" s="14" t="s">
        <v>12</v>
      </c>
      <c r="I16" s="14" t="s">
        <v>12</v>
      </c>
    </row>
    <row r="17" spans="8:9" x14ac:dyDescent="0.25">
      <c r="H17" s="14" t="s">
        <v>20</v>
      </c>
      <c r="I17" s="14" t="s">
        <v>20</v>
      </c>
    </row>
  </sheetData>
  <mergeCells count="8">
    <mergeCell ref="B15:C15"/>
    <mergeCell ref="B2:G2"/>
    <mergeCell ref="L4:M4"/>
    <mergeCell ref="N4:O4"/>
    <mergeCell ref="D4:E4"/>
    <mergeCell ref="F4:G4"/>
    <mergeCell ref="H4:I4"/>
    <mergeCell ref="J4:K4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Agnieszka Kot</cp:lastModifiedBy>
  <cp:lastPrinted>2022-11-30T12:55:53Z</cp:lastPrinted>
  <dcterms:created xsi:type="dcterms:W3CDTF">2019-07-12T10:25:48Z</dcterms:created>
  <dcterms:modified xsi:type="dcterms:W3CDTF">2023-09-22T07:28:06Z</dcterms:modified>
</cp:coreProperties>
</file>